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690" windowHeight="7290" activeTab="0"/>
  </bookViews>
  <sheets>
    <sheet name="Budget" sheetId="1" r:id="rId1"/>
    <sheet name="Cash Flow" sheetId="2" r:id="rId2"/>
    <sheet name="Income Statement" sheetId="3" r:id="rId3"/>
    <sheet name="Sheet3" sheetId="4" r:id="rId4"/>
  </sheets>
  <definedNames>
    <definedName name="Hybrid_Striped_Bass">'Budget'!$O$6:$O$10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TRUE</definedName>
    <definedName name="RiskExcelReportsToGenerate">1023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-1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TRUE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<sst xmlns="http://schemas.openxmlformats.org/spreadsheetml/2006/main" count="536" uniqueCount="202">
  <si>
    <t>Value</t>
  </si>
  <si>
    <t>%</t>
  </si>
  <si>
    <t>Variable Inputs:</t>
  </si>
  <si>
    <t>Fingerlings (4")</t>
  </si>
  <si>
    <t>$</t>
  </si>
  <si>
    <t>Chemicals</t>
  </si>
  <si>
    <t>$/fish</t>
  </si>
  <si>
    <t>Miscellaneous</t>
  </si>
  <si>
    <t xml:space="preserve">Transportation Costs of Fingerlings </t>
  </si>
  <si>
    <t>Overhead Costs</t>
  </si>
  <si>
    <t>unit</t>
  </si>
  <si>
    <t>Yrs of use</t>
  </si>
  <si>
    <t>Salvage value</t>
  </si>
  <si>
    <t>Length of production</t>
  </si>
  <si>
    <t>month</t>
  </si>
  <si>
    <t>Unit</t>
  </si>
  <si>
    <t>Variables</t>
  </si>
  <si>
    <t>Fish sale</t>
  </si>
  <si>
    <t>Misc (waders, scale, test equp)</t>
  </si>
  <si>
    <t>Emergency Generator</t>
  </si>
  <si>
    <t>Survival</t>
  </si>
  <si>
    <t>Storage Shed</t>
  </si>
  <si>
    <t>Number</t>
  </si>
  <si>
    <t>Cost</t>
  </si>
  <si>
    <t>Total cost</t>
  </si>
  <si>
    <t>Fish Species</t>
  </si>
  <si>
    <t>Catfish</t>
  </si>
  <si>
    <t>Hybrid Striped Bass</t>
  </si>
  <si>
    <t>Large Mouth Bass</t>
  </si>
  <si>
    <t>Trout</t>
  </si>
  <si>
    <t>Harvest size</t>
  </si>
  <si>
    <t>Feed Conversion Ratio (FCR)</t>
  </si>
  <si>
    <t>Transportation Costs to Market</t>
  </si>
  <si>
    <t>Total Receipts</t>
  </si>
  <si>
    <t>Miscellaneous Receipts</t>
  </si>
  <si>
    <t>Gross Receipts:</t>
  </si>
  <si>
    <t>$/acre</t>
  </si>
  <si>
    <t>$/hr</t>
  </si>
  <si>
    <t>Total Variable Cost</t>
  </si>
  <si>
    <t>Total Overhead Costs</t>
  </si>
  <si>
    <t>Capital Costs</t>
  </si>
  <si>
    <t>Total Capital Costs</t>
  </si>
  <si>
    <t>Years</t>
  </si>
  <si>
    <t>Loan 3</t>
  </si>
  <si>
    <t>Loan 4</t>
  </si>
  <si>
    <t>Loan Balance</t>
  </si>
  <si>
    <t>Interest Rate</t>
  </si>
  <si>
    <t>Total Loan Costs</t>
  </si>
  <si>
    <t>Loan Information</t>
  </si>
  <si>
    <t>Summary</t>
  </si>
  <si>
    <t>Total Variable Costs</t>
  </si>
  <si>
    <t>$/kwh</t>
  </si>
  <si>
    <t>Insurance</t>
  </si>
  <si>
    <t>Hired Labor - Hours</t>
  </si>
  <si>
    <t>$/lb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</si>
  <si>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</si>
  <si>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</si>
  <si>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</si>
  <si>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</si>
  <si>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</si>
  <si>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</si>
  <si>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</si>
  <si>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</si>
  <si>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</si>
  <si>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</si>
  <si>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</si>
  <si>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</si>
  <si>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1</t>
  </si>
  <si>
    <t>Year 2</t>
  </si>
  <si>
    <t>year</t>
  </si>
  <si>
    <t>Feed</t>
  </si>
  <si>
    <t>Loan</t>
  </si>
  <si>
    <t>Cash Flow</t>
  </si>
  <si>
    <t>#/yr</t>
  </si>
  <si>
    <t>$/cycle</t>
  </si>
  <si>
    <t>$/year</t>
  </si>
  <si>
    <t>$/unit</t>
  </si>
  <si>
    <t>Number of cycles/fish stockings in a year</t>
  </si>
  <si>
    <t>Fingerlings</t>
  </si>
  <si>
    <t>lb</t>
  </si>
  <si>
    <t>time from fingerling to harvest</t>
  </si>
  <si>
    <t>% of fish that survives until harvest</t>
  </si>
  <si>
    <t>Electricity cost for aeration</t>
  </si>
  <si>
    <t>number of times you wish to harvest/stock in a year for continuous production</t>
  </si>
  <si>
    <t>Adminstration/Management - legal fees, professional services, etc.</t>
  </si>
  <si>
    <t>Cost/year</t>
  </si>
  <si>
    <t>Cost/cycle</t>
  </si>
  <si>
    <t>% of total cost</t>
  </si>
  <si>
    <t>Value/year</t>
  </si>
  <si>
    <t>Value/cycle</t>
  </si>
  <si>
    <t>Total Cost</t>
  </si>
  <si>
    <t>All capital costs are incurred beginning of year 1</t>
  </si>
  <si>
    <t>You should change the cells in yellow with blue font to reflect your situation.</t>
  </si>
  <si>
    <t>Choose the fish species from the drop down menu:</t>
  </si>
  <si>
    <t>Other</t>
  </si>
  <si>
    <t>Annual capital costs calculation assumes a straight line depreciation</t>
  </si>
  <si>
    <t>NA</t>
  </si>
  <si>
    <t>$/yr</t>
  </si>
  <si>
    <t>Total</t>
  </si>
  <si>
    <t>Year 3</t>
  </si>
  <si>
    <t>Year 4</t>
  </si>
  <si>
    <t>Year 5</t>
  </si>
  <si>
    <t>Year 6</t>
  </si>
  <si>
    <t xml:space="preserve">INCOME STATEMENT                                            </t>
  </si>
  <si>
    <t>REVENUE</t>
  </si>
  <si>
    <t>EXPENSES</t>
  </si>
  <si>
    <t>Depreciation</t>
  </si>
  <si>
    <t>Interest</t>
  </si>
  <si>
    <t>Gain/Loss on Sale of Capital Assets</t>
  </si>
  <si>
    <t>NET FARM INCOME</t>
  </si>
  <si>
    <t>Gross Revenue</t>
  </si>
  <si>
    <t>Operating Expenses</t>
  </si>
  <si>
    <t>Total Expenses</t>
  </si>
  <si>
    <t>Net Farm Income from Operations</t>
  </si>
  <si>
    <t>Fish Sales</t>
  </si>
  <si>
    <t>Other Income</t>
  </si>
  <si>
    <t>Other 2</t>
  </si>
  <si>
    <t>Other 1</t>
  </si>
  <si>
    <t>CASH FLOW</t>
  </si>
  <si>
    <t>YEAR 1</t>
  </si>
  <si>
    <t>YEAR 2</t>
  </si>
  <si>
    <t>YEAR 3</t>
  </si>
  <si>
    <t>YEAR 4</t>
  </si>
  <si>
    <t>YEAR 5</t>
  </si>
  <si>
    <t>YEAR 6</t>
  </si>
  <si>
    <t>Year Ending</t>
  </si>
  <si>
    <t>Breakeven Price with total cost</t>
  </si>
  <si>
    <t>/lb</t>
  </si>
  <si>
    <t>Net Revenue above Total Costs</t>
  </si>
  <si>
    <t>Write down stocking months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</si>
  <si>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</si>
  <si>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</si>
  <si>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</si>
  <si>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</si>
  <si>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</si>
  <si>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</si>
  <si>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</si>
  <si>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</si>
  <si>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</si>
  <si>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</si>
  <si>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</si>
  <si>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</si>
  <si>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</si>
  <si>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</si>
  <si>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</si>
  <si>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</si>
  <si>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</si>
  <si>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</si>
  <si>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</si>
  <si>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</si>
  <si>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</si>
  <si>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</si>
  <si>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</si>
  <si>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</si>
  <si>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</si>
  <si>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</si>
  <si>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</si>
  <si>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</si>
  <si>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</si>
  <si>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</si>
  <si>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Average Interest Paid</t>
  </si>
  <si>
    <t>$/lb/yr</t>
  </si>
  <si>
    <t>Net Revenue above Variable/Overhead Costs</t>
  </si>
  <si>
    <t>Breakeven Price with variable/overhead cost</t>
  </si>
  <si>
    <t>POND CULTURE</t>
  </si>
  <si>
    <t>Bluegill</t>
  </si>
  <si>
    <t>Yellow perch</t>
  </si>
  <si>
    <t>Pond size</t>
  </si>
  <si>
    <t>acre</t>
  </si>
  <si>
    <t>pond size of 0.5 to 5 acreas recommended</t>
  </si>
  <si>
    <t>Number of ponds harvested per cycle</t>
  </si>
  <si>
    <t>ponds/cycle</t>
  </si>
  <si>
    <t>number of ponds you wish to harvest/stock at one time</t>
  </si>
  <si>
    <t>/acre</t>
  </si>
  <si>
    <t>Stocking density</t>
  </si>
  <si>
    <t>stocking rate depends on the species</t>
  </si>
  <si>
    <t>Total number of ponds needed</t>
  </si>
  <si>
    <t>ponds</t>
  </si>
  <si>
    <t>Repair &amp; maintenance</t>
  </si>
  <si>
    <t>$/month</t>
  </si>
  <si>
    <t>Harvesting</t>
  </si>
  <si>
    <t>Feeder blower</t>
  </si>
  <si>
    <t>Tractor (50 HP)</t>
  </si>
  <si>
    <t>Pond construction</t>
  </si>
  <si>
    <t>Drainage, piping, installations, gravel etc</t>
  </si>
  <si>
    <t>Well &amp; motor</t>
  </si>
  <si>
    <t>Capital</t>
  </si>
  <si>
    <t>Truck</t>
  </si>
  <si>
    <t>Value/acre</t>
  </si>
  <si>
    <t>Electrical aerators</t>
  </si>
  <si>
    <t xml:space="preserve">Transportation Cost of Fingerlings </t>
  </si>
  <si>
    <t>Transportation Cost to Market</t>
  </si>
  <si>
    <t>% of TVC</t>
  </si>
  <si>
    <t>ponds stocked</t>
  </si>
  <si>
    <t>ponds harvested</t>
  </si>
  <si>
    <t>total ponds in use</t>
  </si>
  <si>
    <t>quantity / cycle</t>
  </si>
  <si>
    <t>Fingerling size (6")</t>
  </si>
  <si>
    <t>assumes 1,000  6"-fingerlings weigh 35lb</t>
  </si>
  <si>
    <t>20 hrs / wk / person</t>
  </si>
  <si>
    <t>24 hr aerat'n from May-Sep</t>
  </si>
  <si>
    <t>The budget template presented below is a guide to assist you in projecting costs and returns for your aquaculture enterprise. It is to be used for planning your aquaculture operation and developing a budget specific to your situation.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</si>
</sst>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  <numFmt numFmtId="166" formatCode="0.000"/>
    <numFmt numFmtId="167" formatCode="0.0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&quot;$&quot;#,##0"/>
    <numFmt numFmtId="172" formatCode="&quot;$&quot;#,##0.00"/>
    <numFmt numFmtId="173" formatCode="#,##0.0"/>
    <numFmt numFmtId="174" formatCode="#,##0.0_);\(#,##0.0\)"/>
    <numFmt numFmtId="175" formatCode="\$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0"/>
      <color indexed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9"/>
      <color indexed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b/>
      <i/>
      <sz val="9"/>
      <color indexed="8"/>
      <name val="Calibri"/>
      <family val="2"/>
    </font>
    <font>
      <b/>
      <i/>
      <sz val="9"/>
      <name val="Calibri"/>
      <family val="2"/>
    </font>
    <font>
      <sz val="9"/>
      <color indexed="12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7"/>
      <name val="Calibri"/>
      <family val="2"/>
    </font>
    <font>
      <b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FF"/>
      <name val="Calibri"/>
      <family val="2"/>
    </font>
    <font>
      <sz val="8"/>
      <color theme="1"/>
      <name val="Calibri"/>
      <family val="2"/>
    </font>
    <font>
      <b/>
      <sz val="12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41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5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4" fontId="0" fillId="0" borderId="0" xfId="0" applyNumberFormat="1" applyAlignment="1">
      <alignment/>
    </xf>
    <xf numFmtId="44" fontId="1" fillId="0" borderId="0" xfId="45" applyFont="1" applyAlignment="1">
      <alignment/>
    </xf>
    <xf numFmtId="4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4" fontId="2" fillId="0" borderId="11" xfId="0" applyNumberFormat="1" applyFont="1" applyBorder="1" applyAlignment="1">
      <alignment/>
    </xf>
    <xf numFmtId="4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34" borderId="0" xfId="0" applyFont="1" applyFill="1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35" borderId="0" xfId="0" applyFont="1" applyFill="1" applyAlignment="1">
      <alignment/>
    </xf>
    <xf numFmtId="44" fontId="2" fillId="35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12" fillId="34" borderId="13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2" fillId="34" borderId="13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6" xfId="0" applyBorder="1" applyAlignment="1">
      <alignment vertical="center"/>
    </xf>
    <xf numFmtId="44" fontId="0" fillId="0" borderId="16" xfId="0" applyNumberFormat="1" applyBorder="1" applyAlignment="1">
      <alignment vertical="center"/>
    </xf>
    <xf numFmtId="44" fontId="3" fillId="0" borderId="16" xfId="45" applyFont="1" applyBorder="1" applyAlignment="1">
      <alignment vertical="center"/>
    </xf>
    <xf numFmtId="44" fontId="2" fillId="0" borderId="16" xfId="45" applyFont="1" applyBorder="1" applyAlignment="1">
      <alignment/>
    </xf>
    <xf numFmtId="44" fontId="2" fillId="0" borderId="16" xfId="0" applyNumberFormat="1" applyFont="1" applyBorder="1" applyAlignment="1">
      <alignment vertical="center"/>
    </xf>
    <xf numFmtId="44" fontId="2" fillId="34" borderId="16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4" fontId="2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43" fontId="60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wrapText="1"/>
    </xf>
    <xf numFmtId="0" fontId="62" fillId="0" borderId="0" xfId="0" applyFont="1" applyBorder="1" applyAlignment="1">
      <alignment/>
    </xf>
    <xf numFmtId="0" fontId="62" fillId="0" borderId="0" xfId="0" applyFont="1" applyFill="1" applyAlignment="1">
      <alignment horizontal="center"/>
    </xf>
    <xf numFmtId="0" fontId="62" fillId="0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2" fillId="0" borderId="18" xfId="0" applyFont="1" applyFill="1" applyBorder="1" applyAlignment="1">
      <alignment horizontal="center"/>
    </xf>
    <xf numFmtId="0" fontId="62" fillId="0" borderId="0" xfId="0" applyFont="1" applyBorder="1" applyAlignment="1">
      <alignment horizontal="center"/>
    </xf>
    <xf numFmtId="44" fontId="63" fillId="0" borderId="0" xfId="0" applyNumberFormat="1" applyFont="1" applyBorder="1" applyAlignment="1">
      <alignment/>
    </xf>
    <xf numFmtId="0" fontId="62" fillId="0" borderId="0" xfId="0" applyFont="1" applyAlignment="1">
      <alignment horizontal="center"/>
    </xf>
    <xf numFmtId="0" fontId="62" fillId="0" borderId="19" xfId="0" applyFont="1" applyBorder="1" applyAlignment="1">
      <alignment horizontal="center"/>
    </xf>
    <xf numFmtId="44" fontId="63" fillId="0" borderId="19" xfId="0" applyNumberFormat="1" applyFont="1" applyBorder="1" applyAlignment="1">
      <alignment/>
    </xf>
    <xf numFmtId="0" fontId="62" fillId="0" borderId="19" xfId="0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31" fillId="0" borderId="21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left"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10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37" fontId="34" fillId="34" borderId="22" xfId="42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left"/>
    </xf>
    <xf numFmtId="37" fontId="34" fillId="36" borderId="16" xfId="42" applyNumberFormat="1" applyFont="1" applyFill="1" applyBorder="1" applyAlignment="1">
      <alignment horizontal="center"/>
    </xf>
    <xf numFmtId="37" fontId="64" fillId="34" borderId="16" xfId="42" applyNumberFormat="1" applyFont="1" applyFill="1" applyBorder="1" applyAlignment="1">
      <alignment horizontal="center"/>
    </xf>
    <xf numFmtId="37" fontId="35" fillId="0" borderId="16" xfId="42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37" fontId="64" fillId="36" borderId="16" xfId="42" applyNumberFormat="1" applyFont="1" applyFill="1" applyBorder="1" applyAlignment="1">
      <alignment horizontal="center"/>
    </xf>
    <xf numFmtId="39" fontId="34" fillId="34" borderId="16" xfId="42" applyNumberFormat="1" applyFont="1" applyFill="1" applyBorder="1" applyAlignment="1">
      <alignment horizontal="center"/>
    </xf>
    <xf numFmtId="174" fontId="34" fillId="34" borderId="16" xfId="42" applyNumberFormat="1" applyFont="1" applyFill="1" applyBorder="1" applyAlignment="1">
      <alignment horizontal="center"/>
    </xf>
    <xf numFmtId="9" fontId="34" fillId="34" borderId="16" xfId="59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 wrapText="1"/>
    </xf>
    <xf numFmtId="0" fontId="31" fillId="0" borderId="11" xfId="0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30" fillId="0" borderId="0" xfId="0" applyFont="1" applyAlignment="1">
      <alignment wrapText="1"/>
    </xf>
    <xf numFmtId="0" fontId="35" fillId="0" borderId="0" xfId="0" applyFont="1" applyAlignment="1">
      <alignment/>
    </xf>
    <xf numFmtId="44" fontId="34" fillId="34" borderId="22" xfId="45" applyFont="1" applyFill="1" applyBorder="1" applyAlignment="1">
      <alignment horizontal="center"/>
    </xf>
    <xf numFmtId="37" fontId="35" fillId="0" borderId="22" xfId="0" applyNumberFormat="1" applyFont="1" applyFill="1" applyBorder="1" applyAlignment="1">
      <alignment horizontal="right"/>
    </xf>
    <xf numFmtId="44" fontId="35" fillId="0" borderId="22" xfId="45" applyFont="1" applyFill="1" applyBorder="1" applyAlignment="1">
      <alignment horizontal="center"/>
    </xf>
    <xf numFmtId="0" fontId="35" fillId="0" borderId="0" xfId="0" applyFont="1" applyAlignment="1">
      <alignment horizontal="left"/>
    </xf>
    <xf numFmtId="44" fontId="34" fillId="34" borderId="16" xfId="45" applyFont="1" applyFill="1" applyBorder="1" applyAlignment="1">
      <alignment horizontal="center"/>
    </xf>
    <xf numFmtId="7" fontId="34" fillId="34" borderId="16" xfId="0" applyNumberFormat="1" applyFont="1" applyFill="1" applyBorder="1" applyAlignment="1">
      <alignment horizontal="center"/>
    </xf>
    <xf numFmtId="44" fontId="35" fillId="0" borderId="16" xfId="45" applyFont="1" applyFill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30" fillId="0" borderId="0" xfId="0" applyFont="1" applyBorder="1" applyAlignment="1">
      <alignment/>
    </xf>
    <xf numFmtId="7" fontId="30" fillId="0" borderId="23" xfId="0" applyNumberFormat="1" applyFont="1" applyFill="1" applyBorder="1" applyAlignment="1">
      <alignment horizontal="center"/>
    </xf>
    <xf numFmtId="44" fontId="36" fillId="0" borderId="23" xfId="45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7" fontId="30" fillId="0" borderId="0" xfId="0" applyNumberFormat="1" applyFont="1" applyFill="1" applyBorder="1" applyAlignment="1">
      <alignment horizontal="center"/>
    </xf>
    <xf numFmtId="7" fontId="35" fillId="0" borderId="0" xfId="42" applyNumberFormat="1" applyFont="1" applyFill="1" applyBorder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Fill="1" applyAlignment="1">
      <alignment horizontal="center" wrapText="1"/>
    </xf>
    <xf numFmtId="0" fontId="35" fillId="0" borderId="0" xfId="0" applyFont="1" applyAlignment="1">
      <alignment wrapText="1"/>
    </xf>
    <xf numFmtId="0" fontId="35" fillId="0" borderId="0" xfId="0" applyFont="1" applyFill="1" applyBorder="1" applyAlignment="1">
      <alignment horizontal="center"/>
    </xf>
    <xf numFmtId="9" fontId="35" fillId="0" borderId="22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0" xfId="0" applyFont="1" applyAlignment="1">
      <alignment/>
    </xf>
    <xf numFmtId="37" fontId="35" fillId="0" borderId="16" xfId="0" applyNumberFormat="1" applyFont="1" applyFill="1" applyBorder="1" applyAlignment="1">
      <alignment horizontal="right"/>
    </xf>
    <xf numFmtId="9" fontId="35" fillId="0" borderId="16" xfId="0" applyNumberFormat="1" applyFont="1" applyFill="1" applyBorder="1" applyAlignment="1">
      <alignment horizontal="center"/>
    </xf>
    <xf numFmtId="37" fontId="34" fillId="34" borderId="22" xfId="0" applyNumberFormat="1" applyFont="1" applyFill="1" applyBorder="1" applyAlignment="1">
      <alignment horizontal="right"/>
    </xf>
    <xf numFmtId="44" fontId="30" fillId="0" borderId="22" xfId="45" applyFont="1" applyFill="1" applyBorder="1" applyAlignment="1">
      <alignment horizontal="center"/>
    </xf>
    <xf numFmtId="37" fontId="34" fillId="34" borderId="0" xfId="42" applyNumberFormat="1" applyFont="1" applyFill="1" applyBorder="1" applyAlignment="1">
      <alignment horizontal="right"/>
    </xf>
    <xf numFmtId="44" fontId="30" fillId="0" borderId="16" xfId="45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34" fillId="34" borderId="0" xfId="0" applyFont="1" applyFill="1" applyAlignment="1">
      <alignment/>
    </xf>
    <xf numFmtId="0" fontId="31" fillId="34" borderId="16" xfId="0" applyFont="1" applyFill="1" applyBorder="1" applyAlignment="1">
      <alignment horizontal="center"/>
    </xf>
    <xf numFmtId="0" fontId="36" fillId="0" borderId="0" xfId="0" applyFont="1" applyAlignment="1">
      <alignment horizontal="right"/>
    </xf>
    <xf numFmtId="7" fontId="35" fillId="0" borderId="0" xfId="0" applyNumberFormat="1" applyFont="1" applyFill="1" applyBorder="1" applyAlignment="1">
      <alignment horizontal="center"/>
    </xf>
    <xf numFmtId="44" fontId="36" fillId="0" borderId="0" xfId="45" applyFont="1" applyFill="1" applyBorder="1" applyAlignment="1">
      <alignment horizontal="center"/>
    </xf>
    <xf numFmtId="44" fontId="36" fillId="0" borderId="0" xfId="0" applyNumberFormat="1" applyFont="1" applyFill="1" applyBorder="1" applyAlignment="1">
      <alignment horizontal="center"/>
    </xf>
    <xf numFmtId="9" fontId="36" fillId="0" borderId="0" xfId="59" applyFont="1" applyFill="1" applyBorder="1" applyAlignment="1">
      <alignment horizontal="center"/>
    </xf>
    <xf numFmtId="0" fontId="37" fillId="0" borderId="0" xfId="0" applyFont="1" applyAlignment="1">
      <alignment horizontal="left"/>
    </xf>
    <xf numFmtId="37" fontId="34" fillId="34" borderId="16" xfId="0" applyNumberFormat="1" applyFont="1" applyFill="1" applyBorder="1" applyAlignment="1">
      <alignment horizontal="right"/>
    </xf>
    <xf numFmtId="9" fontId="34" fillId="34" borderId="16" xfId="0" applyNumberFormat="1" applyFont="1" applyFill="1" applyBorder="1" applyAlignment="1">
      <alignment horizontal="center" vertical="center"/>
    </xf>
    <xf numFmtId="44" fontId="35" fillId="0" borderId="16" xfId="45" applyFont="1" applyFill="1" applyBorder="1" applyAlignment="1">
      <alignment horizontal="right" vertical="center"/>
    </xf>
    <xf numFmtId="44" fontId="30" fillId="0" borderId="16" xfId="45" applyFont="1" applyFill="1" applyBorder="1" applyAlignment="1">
      <alignment horizontal="center" vertical="center"/>
    </xf>
    <xf numFmtId="44" fontId="35" fillId="0" borderId="16" xfId="45" applyFont="1" applyFill="1" applyBorder="1" applyAlignment="1">
      <alignment horizontal="center" vertical="center"/>
    </xf>
    <xf numFmtId="44" fontId="31" fillId="0" borderId="0" xfId="45" applyFont="1" applyFill="1" applyBorder="1" applyAlignment="1">
      <alignment horizontal="center"/>
    </xf>
    <xf numFmtId="9" fontId="31" fillId="0" borderId="0" xfId="59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44" fontId="35" fillId="0" borderId="0" xfId="0" applyNumberFormat="1" applyFont="1" applyFill="1" applyBorder="1" applyAlignment="1">
      <alignment horizontal="center"/>
    </xf>
    <xf numFmtId="0" fontId="38" fillId="0" borderId="24" xfId="0" applyFont="1" applyBorder="1" applyAlignment="1">
      <alignment/>
    </xf>
    <xf numFmtId="0" fontId="30" fillId="0" borderId="25" xfId="0" applyFont="1" applyFill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35" fillId="0" borderId="17" xfId="0" applyFont="1" applyBorder="1" applyAlignment="1">
      <alignment/>
    </xf>
    <xf numFmtId="0" fontId="35" fillId="0" borderId="0" xfId="0" applyFont="1" applyBorder="1" applyAlignment="1">
      <alignment/>
    </xf>
    <xf numFmtId="0" fontId="38" fillId="0" borderId="26" xfId="0" applyFont="1" applyBorder="1" applyAlignment="1">
      <alignment/>
    </xf>
    <xf numFmtId="0" fontId="35" fillId="0" borderId="18" xfId="0" applyFont="1" applyBorder="1" applyAlignment="1">
      <alignment/>
    </xf>
    <xf numFmtId="0" fontId="31" fillId="0" borderId="27" xfId="0" applyFont="1" applyFill="1" applyBorder="1" applyAlignment="1">
      <alignment horizontal="left" wrapText="1"/>
    </xf>
    <xf numFmtId="0" fontId="31" fillId="0" borderId="28" xfId="0" applyFont="1" applyFill="1" applyBorder="1" applyAlignment="1">
      <alignment horizontal="center" wrapText="1"/>
    </xf>
    <xf numFmtId="43" fontId="31" fillId="0" borderId="28" xfId="44" applyFont="1" applyFill="1" applyBorder="1" applyAlignment="1">
      <alignment horizontal="center" wrapText="1"/>
    </xf>
    <xf numFmtId="0" fontId="31" fillId="0" borderId="29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1" fontId="30" fillId="0" borderId="22" xfId="0" applyNumberFormat="1" applyFont="1" applyFill="1" applyBorder="1" applyAlignment="1">
      <alignment horizontal="center"/>
    </xf>
    <xf numFmtId="0" fontId="34" fillId="34" borderId="22" xfId="0" applyFont="1" applyFill="1" applyBorder="1" applyAlignment="1">
      <alignment horizontal="center"/>
    </xf>
    <xf numFmtId="44" fontId="30" fillId="0" borderId="22" xfId="45" applyFont="1" applyBorder="1" applyAlignment="1">
      <alignment horizontal="center"/>
    </xf>
    <xf numFmtId="9" fontId="35" fillId="0" borderId="0" xfId="0" applyNumberFormat="1" applyFont="1" applyFill="1" applyBorder="1" applyAlignment="1">
      <alignment horizontal="center"/>
    </xf>
    <xf numFmtId="1" fontId="34" fillId="34" borderId="16" xfId="0" applyNumberFormat="1" applyFont="1" applyFill="1" applyBorder="1" applyAlignment="1">
      <alignment horizontal="center"/>
    </xf>
    <xf numFmtId="0" fontId="34" fillId="34" borderId="16" xfId="0" applyFont="1" applyFill="1" applyBorder="1" applyAlignment="1">
      <alignment horizontal="center"/>
    </xf>
    <xf numFmtId="44" fontId="30" fillId="0" borderId="16" xfId="45" applyFont="1" applyBorder="1" applyAlignment="1">
      <alignment horizontal="center"/>
    </xf>
    <xf numFmtId="1" fontId="35" fillId="0" borderId="16" xfId="0" applyNumberFormat="1" applyFont="1" applyFill="1" applyBorder="1" applyAlignment="1">
      <alignment horizontal="center"/>
    </xf>
    <xf numFmtId="1" fontId="30" fillId="0" borderId="16" xfId="0" applyNumberFormat="1" applyFont="1" applyFill="1" applyBorder="1" applyAlignment="1">
      <alignment horizontal="center"/>
    </xf>
    <xf numFmtId="1" fontId="34" fillId="34" borderId="16" xfId="42" applyNumberFormat="1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44" fontId="31" fillId="0" borderId="23" xfId="0" applyNumberFormat="1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/>
    </xf>
    <xf numFmtId="9" fontId="31" fillId="0" borderId="0" xfId="0" applyNumberFormat="1" applyFont="1" applyAlignment="1">
      <alignment horizontal="center"/>
    </xf>
    <xf numFmtId="44" fontId="30" fillId="0" borderId="0" xfId="0" applyNumberFormat="1" applyFont="1" applyFill="1" applyBorder="1" applyAlignment="1">
      <alignment horizontal="center"/>
    </xf>
    <xf numFmtId="44" fontId="31" fillId="0" borderId="0" xfId="45" applyFont="1" applyBorder="1" applyAlignment="1">
      <alignment horizontal="center"/>
    </xf>
    <xf numFmtId="0" fontId="39" fillId="0" borderId="24" xfId="0" applyFont="1" applyFill="1" applyBorder="1" applyAlignment="1">
      <alignment horizontal="left"/>
    </xf>
    <xf numFmtId="44" fontId="30" fillId="0" borderId="25" xfId="0" applyNumberFormat="1" applyFont="1" applyFill="1" applyBorder="1" applyAlignment="1">
      <alignment horizontal="center"/>
    </xf>
    <xf numFmtId="7" fontId="30" fillId="0" borderId="25" xfId="0" applyNumberFormat="1" applyFont="1" applyFill="1" applyBorder="1" applyAlignment="1">
      <alignment horizontal="center"/>
    </xf>
    <xf numFmtId="44" fontId="31" fillId="0" borderId="17" xfId="45" applyFont="1" applyFill="1" applyBorder="1" applyAlignment="1">
      <alignment horizontal="center"/>
    </xf>
    <xf numFmtId="0" fontId="36" fillId="0" borderId="27" xfId="0" applyFont="1" applyFill="1" applyBorder="1" applyAlignment="1">
      <alignment horizontal="left" wrapText="1"/>
    </xf>
    <xf numFmtId="0" fontId="36" fillId="0" borderId="28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wrapText="1"/>
    </xf>
    <xf numFmtId="0" fontId="34" fillId="34" borderId="0" xfId="0" applyFont="1" applyFill="1" applyAlignment="1" applyProtection="1">
      <alignment/>
      <protection locked="0"/>
    </xf>
    <xf numFmtId="3" fontId="34" fillId="34" borderId="22" xfId="0" applyNumberFormat="1" applyFont="1" applyFill="1" applyBorder="1" applyAlignment="1" applyProtection="1">
      <alignment horizontal="center"/>
      <protection locked="0"/>
    </xf>
    <xf numFmtId="10" fontId="34" fillId="34" borderId="22" xfId="59" applyNumberFormat="1" applyFont="1" applyFill="1" applyBorder="1" applyAlignment="1" applyProtection="1">
      <alignment horizontal="center"/>
      <protection locked="0"/>
    </xf>
    <xf numFmtId="44" fontId="34" fillId="34" borderId="22" xfId="45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>
      <alignment/>
    </xf>
    <xf numFmtId="8" fontId="35" fillId="0" borderId="0" xfId="0" applyNumberFormat="1" applyFont="1" applyFill="1" applyBorder="1" applyAlignment="1">
      <alignment wrapText="1"/>
    </xf>
    <xf numFmtId="10" fontId="34" fillId="34" borderId="16" xfId="59" applyNumberFormat="1" applyFont="1" applyFill="1" applyBorder="1" applyAlignment="1" applyProtection="1">
      <alignment horizontal="center"/>
      <protection locked="0"/>
    </xf>
    <xf numFmtId="3" fontId="40" fillId="0" borderId="0" xfId="0" applyNumberFormat="1" applyFont="1" applyFill="1" applyBorder="1" applyAlignment="1" applyProtection="1">
      <alignment horizontal="center"/>
      <protection locked="0"/>
    </xf>
    <xf numFmtId="10" fontId="40" fillId="0" borderId="0" xfId="59" applyNumberFormat="1" applyFont="1" applyFill="1" applyBorder="1" applyAlignment="1" applyProtection="1">
      <alignment horizontal="center"/>
      <protection locked="0"/>
    </xf>
    <xf numFmtId="44" fontId="36" fillId="0" borderId="0" xfId="45" applyFont="1" applyFill="1" applyBorder="1" applyAlignment="1" applyProtection="1">
      <alignment horizontal="center"/>
      <protection locked="0"/>
    </xf>
    <xf numFmtId="9" fontId="31" fillId="0" borderId="0" xfId="0" applyNumberFormat="1" applyFont="1" applyFill="1" applyAlignment="1">
      <alignment horizontal="center"/>
    </xf>
    <xf numFmtId="8" fontId="30" fillId="0" borderId="0" xfId="0" applyNumberFormat="1" applyFont="1" applyAlignment="1">
      <alignment/>
    </xf>
    <xf numFmtId="0" fontId="31" fillId="0" borderId="11" xfId="0" applyFont="1" applyFill="1" applyBorder="1" applyAlignment="1">
      <alignment horizontal="left" wrapText="1"/>
    </xf>
    <xf numFmtId="8" fontId="30" fillId="0" borderId="0" xfId="0" applyNumberFormat="1" applyFont="1" applyAlignment="1">
      <alignment wrapText="1"/>
    </xf>
    <xf numFmtId="0" fontId="31" fillId="0" borderId="26" xfId="0" applyFont="1" applyBorder="1" applyAlignment="1">
      <alignment/>
    </xf>
    <xf numFmtId="9" fontId="31" fillId="0" borderId="18" xfId="59" applyFont="1" applyFill="1" applyBorder="1" applyAlignment="1">
      <alignment horizontal="center"/>
    </xf>
    <xf numFmtId="0" fontId="31" fillId="0" borderId="26" xfId="0" applyFont="1" applyBorder="1" applyAlignment="1">
      <alignment horizontal="right"/>
    </xf>
    <xf numFmtId="0" fontId="36" fillId="0" borderId="26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30" xfId="0" applyFont="1" applyBorder="1" applyAlignment="1">
      <alignment/>
    </xf>
    <xf numFmtId="0" fontId="41" fillId="0" borderId="10" xfId="0" applyFont="1" applyFill="1" applyBorder="1" applyAlignment="1">
      <alignment horizontal="left" wrapText="1"/>
    </xf>
    <xf numFmtId="0" fontId="41" fillId="0" borderId="11" xfId="0" applyFont="1" applyFill="1" applyBorder="1" applyAlignment="1">
      <alignment horizontal="center" wrapText="1"/>
    </xf>
    <xf numFmtId="0" fontId="42" fillId="0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1" fillId="0" borderId="10" xfId="0" applyFont="1" applyFill="1" applyBorder="1" applyAlignment="1">
      <alignment horizontal="left" wrapText="1"/>
    </xf>
    <xf numFmtId="0" fontId="65" fillId="0" borderId="0" xfId="0" applyFont="1" applyAlignment="1">
      <alignment wrapText="1"/>
    </xf>
    <xf numFmtId="0" fontId="42" fillId="0" borderId="10" xfId="0" applyFont="1" applyFill="1" applyBorder="1" applyAlignment="1">
      <alignment horizontal="left" wrapText="1"/>
    </xf>
    <xf numFmtId="0" fontId="44" fillId="0" borderId="0" xfId="0" applyFont="1" applyAlignment="1">
      <alignment horizontal="left" wrapText="1"/>
    </xf>
    <xf numFmtId="0" fontId="14" fillId="0" borderId="0" xfId="0" applyFont="1" applyFill="1" applyAlignment="1">
      <alignment wrapText="1"/>
    </xf>
    <xf numFmtId="0" fontId="14" fillId="0" borderId="10" xfId="0" applyFont="1" applyFill="1" applyBorder="1" applyAlignment="1">
      <alignment horizontal="center"/>
    </xf>
    <xf numFmtId="44" fontId="34" fillId="36" borderId="16" xfId="45" applyFont="1" applyFill="1" applyBorder="1" applyAlignment="1">
      <alignment horizontal="center"/>
    </xf>
    <xf numFmtId="44" fontId="64" fillId="34" borderId="16" xfId="45" applyFont="1" applyFill="1" applyBorder="1" applyAlignment="1">
      <alignment horizontal="center"/>
    </xf>
    <xf numFmtId="0" fontId="66" fillId="36" borderId="0" xfId="0" applyFont="1" applyFill="1" applyAlignment="1">
      <alignment wrapText="1"/>
    </xf>
    <xf numFmtId="0" fontId="66" fillId="36" borderId="10" xfId="0" applyFont="1" applyFill="1" applyBorder="1" applyAlignment="1">
      <alignment horizontal="center"/>
    </xf>
    <xf numFmtId="0" fontId="66" fillId="36" borderId="31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4" fillId="34" borderId="16" xfId="0" applyFont="1" applyFill="1" applyBorder="1" applyAlignment="1">
      <alignment horizontal="center"/>
    </xf>
    <xf numFmtId="0" fontId="34" fillId="34" borderId="32" xfId="0" applyFont="1" applyFill="1" applyBorder="1" applyAlignment="1">
      <alignment/>
    </xf>
    <xf numFmtId="0" fontId="62" fillId="0" borderId="33" xfId="0" applyFont="1" applyBorder="1" applyAlignment="1">
      <alignment/>
    </xf>
    <xf numFmtId="0" fontId="62" fillId="0" borderId="34" xfId="0" applyFont="1" applyBorder="1" applyAlignment="1">
      <alignment/>
    </xf>
    <xf numFmtId="0" fontId="30" fillId="0" borderId="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5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 tint="0.7999799847602844"/>
  </sheetPr>
  <dimension ref="A1:AR85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3.421875" style="60" customWidth="1"/>
    <col min="2" max="2" width="34.421875" style="60" customWidth="1"/>
    <col min="3" max="3" width="10.7109375" style="65" customWidth="1"/>
    <col min="4" max="4" width="10.8515625" style="65" customWidth="1"/>
    <col min="5" max="5" width="10.57421875" style="65" customWidth="1"/>
    <col min="6" max="6" width="11.421875" style="65" customWidth="1"/>
    <col min="7" max="7" width="10.8515625" style="65" customWidth="1"/>
    <col min="8" max="8" width="9.28125" style="65" customWidth="1"/>
    <col min="9" max="9" width="9.421875" style="69" customWidth="1"/>
    <col min="10" max="10" width="8.7109375" style="63" customWidth="1"/>
    <col min="11" max="11" width="8.57421875" style="60" customWidth="1"/>
    <col min="12" max="13" width="13.00390625" style="60" customWidth="1"/>
    <col min="14" max="14" width="14.00390625" style="60" customWidth="1"/>
    <col min="15" max="15" width="9.421875" style="60" hidden="1" customWidth="1"/>
    <col min="16" max="44" width="9.140625" style="60" hidden="1" customWidth="1"/>
    <col min="45" max="16384" width="9.140625" style="60" customWidth="1"/>
  </cols>
  <sheetData>
    <row r="1" spans="2:10" s="76" customFormat="1" ht="14.25" customHeight="1">
      <c r="B1" s="229" t="s">
        <v>164</v>
      </c>
      <c r="C1" s="229"/>
      <c r="D1" s="229"/>
      <c r="E1" s="229"/>
      <c r="F1" s="229"/>
      <c r="G1" s="74"/>
      <c r="H1" s="74"/>
      <c r="I1" s="75"/>
      <c r="J1" s="75"/>
    </row>
    <row r="2" spans="2:10" s="76" customFormat="1" ht="24" customHeight="1" thickBot="1">
      <c r="B2" s="234" t="s">
        <v>201</v>
      </c>
      <c r="C2" s="234"/>
      <c r="D2" s="234"/>
      <c r="E2" s="234"/>
      <c r="F2" s="234"/>
      <c r="G2" s="234"/>
      <c r="H2" s="234"/>
      <c r="I2" s="234"/>
      <c r="J2" s="234"/>
    </row>
    <row r="3" spans="2:10" s="76" customFormat="1" ht="12" customHeight="1" thickBot="1">
      <c r="B3" s="231" t="s">
        <v>92</v>
      </c>
      <c r="C3" s="232"/>
      <c r="D3" s="232"/>
      <c r="E3" s="232"/>
      <c r="F3" s="233"/>
      <c r="G3" s="74"/>
      <c r="H3" s="74"/>
      <c r="I3" s="75"/>
      <c r="J3" s="75"/>
    </row>
    <row r="4" spans="2:10" s="76" customFormat="1" ht="6" customHeight="1">
      <c r="B4" s="77"/>
      <c r="C4" s="74"/>
      <c r="D4" s="74"/>
      <c r="E4" s="74"/>
      <c r="F4" s="74"/>
      <c r="G4" s="74"/>
      <c r="H4" s="74"/>
      <c r="I4" s="75"/>
      <c r="J4" s="75"/>
    </row>
    <row r="5" spans="2:15" s="76" customFormat="1" ht="13.5" customHeight="1">
      <c r="B5" s="78" t="s">
        <v>93</v>
      </c>
      <c r="C5" s="79"/>
      <c r="D5" s="80"/>
      <c r="E5" s="230" t="s">
        <v>28</v>
      </c>
      <c r="F5" s="230"/>
      <c r="G5" s="230"/>
      <c r="H5" s="81"/>
      <c r="I5" s="74"/>
      <c r="J5" s="74"/>
      <c r="K5" s="75"/>
      <c r="L5" s="75"/>
      <c r="M5" s="75"/>
      <c r="N5" s="75"/>
      <c r="O5" s="82" t="s">
        <v>25</v>
      </c>
    </row>
    <row r="6" spans="2:15" s="76" customFormat="1" ht="9" customHeight="1" thickBot="1">
      <c r="B6" s="77"/>
      <c r="C6" s="74"/>
      <c r="D6" s="74"/>
      <c r="E6" s="74"/>
      <c r="F6" s="74"/>
      <c r="G6" s="74"/>
      <c r="H6" s="74"/>
      <c r="I6" s="75"/>
      <c r="J6" s="75"/>
      <c r="O6" s="83" t="s">
        <v>27</v>
      </c>
    </row>
    <row r="7" spans="2:17" ht="12.75" thickBot="1">
      <c r="B7" s="84" t="s">
        <v>16</v>
      </c>
      <c r="C7" s="85" t="s">
        <v>15</v>
      </c>
      <c r="D7" s="86" t="s">
        <v>0</v>
      </c>
      <c r="E7" s="87"/>
      <c r="F7" s="87"/>
      <c r="G7" s="87"/>
      <c r="H7" s="87"/>
      <c r="I7" s="88"/>
      <c r="J7" s="89"/>
      <c r="K7" s="83"/>
      <c r="L7" s="83"/>
      <c r="M7" s="83"/>
      <c r="N7" s="83"/>
      <c r="O7" s="83" t="s">
        <v>28</v>
      </c>
      <c r="P7" s="83"/>
      <c r="Q7" s="83"/>
    </row>
    <row r="8" spans="2:17" ht="12">
      <c r="B8" s="83" t="s">
        <v>13</v>
      </c>
      <c r="C8" s="87" t="s">
        <v>14</v>
      </c>
      <c r="D8" s="90">
        <v>0</v>
      </c>
      <c r="E8" s="91" t="s">
        <v>80</v>
      </c>
      <c r="F8" s="87"/>
      <c r="G8" s="87"/>
      <c r="H8" s="87"/>
      <c r="I8" s="88"/>
      <c r="J8" s="89"/>
      <c r="K8" s="83"/>
      <c r="L8" s="83"/>
      <c r="M8" s="83"/>
      <c r="N8" s="83"/>
      <c r="O8" s="83" t="s">
        <v>29</v>
      </c>
      <c r="P8" s="83"/>
      <c r="Q8" s="83"/>
    </row>
    <row r="9" spans="2:17" ht="12">
      <c r="B9" s="83" t="s">
        <v>77</v>
      </c>
      <c r="C9" s="87" t="s">
        <v>73</v>
      </c>
      <c r="D9" s="92">
        <v>0</v>
      </c>
      <c r="E9" s="81" t="s">
        <v>83</v>
      </c>
      <c r="F9" s="87"/>
      <c r="G9" s="87"/>
      <c r="H9" s="87"/>
      <c r="I9" s="88"/>
      <c r="J9" s="89"/>
      <c r="K9" s="83"/>
      <c r="L9" s="83"/>
      <c r="M9" s="83"/>
      <c r="N9" s="83"/>
      <c r="O9" s="83" t="s">
        <v>165</v>
      </c>
      <c r="P9" s="83"/>
      <c r="Q9" s="83"/>
    </row>
    <row r="10" spans="2:17" ht="12">
      <c r="B10" s="83" t="s">
        <v>170</v>
      </c>
      <c r="C10" s="87" t="s">
        <v>171</v>
      </c>
      <c r="D10" s="93">
        <v>0</v>
      </c>
      <c r="E10" s="81" t="s">
        <v>172</v>
      </c>
      <c r="F10" s="87"/>
      <c r="G10" s="87"/>
      <c r="H10" s="87"/>
      <c r="I10" s="88"/>
      <c r="J10" s="89"/>
      <c r="K10" s="83"/>
      <c r="L10" s="83"/>
      <c r="M10" s="83"/>
      <c r="N10" s="83"/>
      <c r="O10" s="83" t="s">
        <v>166</v>
      </c>
      <c r="P10" s="83"/>
      <c r="Q10" s="83"/>
    </row>
    <row r="11" spans="2:22" ht="12">
      <c r="B11" s="83" t="s">
        <v>176</v>
      </c>
      <c r="C11" s="87" t="s">
        <v>177</v>
      </c>
      <c r="D11" s="94">
        <f>$D$9*$D$10*$D$8/12</f>
        <v>0</v>
      </c>
      <c r="E11" s="87"/>
      <c r="F11" s="87"/>
      <c r="G11" s="87"/>
      <c r="H11" s="87"/>
      <c r="I11" s="88"/>
      <c r="J11" s="88"/>
      <c r="K11" s="88"/>
      <c r="L11" s="88"/>
      <c r="M11" s="88"/>
      <c r="N11" s="88"/>
      <c r="O11" s="83" t="s">
        <v>26</v>
      </c>
      <c r="P11" s="88"/>
      <c r="Q11" s="89"/>
      <c r="S11" s="95"/>
      <c r="T11" s="82"/>
      <c r="U11" s="83"/>
      <c r="V11" s="83"/>
    </row>
    <row r="12" spans="2:18" ht="12">
      <c r="B12" s="83" t="s">
        <v>167</v>
      </c>
      <c r="C12" s="87" t="s">
        <v>168</v>
      </c>
      <c r="D12" s="96">
        <v>0</v>
      </c>
      <c r="E12" s="81" t="s">
        <v>169</v>
      </c>
      <c r="F12" s="87"/>
      <c r="G12" s="87"/>
      <c r="H12" s="87"/>
      <c r="I12" s="88"/>
      <c r="J12" s="89"/>
      <c r="K12" s="83"/>
      <c r="L12" s="83"/>
      <c r="M12" s="83"/>
      <c r="N12" s="83"/>
      <c r="O12" s="83"/>
      <c r="P12" s="83"/>
      <c r="Q12" s="83"/>
      <c r="R12" s="83"/>
    </row>
    <row r="13" spans="2:18" ht="12">
      <c r="B13" s="83" t="s">
        <v>174</v>
      </c>
      <c r="C13" s="87" t="s">
        <v>173</v>
      </c>
      <c r="D13" s="96">
        <v>0</v>
      </c>
      <c r="E13" s="81" t="s">
        <v>175</v>
      </c>
      <c r="F13" s="87"/>
      <c r="G13" s="87"/>
      <c r="H13" s="87"/>
      <c r="I13" s="88"/>
      <c r="J13" s="89"/>
      <c r="K13" s="83"/>
      <c r="L13" s="83"/>
      <c r="M13" s="83"/>
      <c r="N13" s="83"/>
      <c r="O13" s="83"/>
      <c r="P13" s="83"/>
      <c r="Q13" s="83"/>
      <c r="R13" s="83"/>
    </row>
    <row r="14" spans="2:18" ht="12">
      <c r="B14" s="83" t="s">
        <v>197</v>
      </c>
      <c r="C14" s="87" t="s">
        <v>79</v>
      </c>
      <c r="D14" s="97">
        <v>0</v>
      </c>
      <c r="E14" s="81" t="s">
        <v>198</v>
      </c>
      <c r="F14" s="87"/>
      <c r="G14" s="87"/>
      <c r="H14" s="87"/>
      <c r="I14" s="88"/>
      <c r="J14" s="89"/>
      <c r="K14" s="83"/>
      <c r="L14" s="83"/>
      <c r="M14" s="83"/>
      <c r="N14" s="83"/>
      <c r="O14" s="83"/>
      <c r="P14" s="83"/>
      <c r="Q14" s="83"/>
      <c r="R14" s="83"/>
    </row>
    <row r="15" spans="2:18" ht="12">
      <c r="B15" s="83" t="s">
        <v>30</v>
      </c>
      <c r="C15" s="87" t="s">
        <v>79</v>
      </c>
      <c r="D15" s="98">
        <v>0</v>
      </c>
      <c r="E15" s="87"/>
      <c r="F15" s="87"/>
      <c r="G15" s="87"/>
      <c r="H15" s="87"/>
      <c r="I15" s="88"/>
      <c r="J15" s="89"/>
      <c r="K15" s="83"/>
      <c r="L15" s="83"/>
      <c r="M15" s="83"/>
      <c r="N15" s="83"/>
      <c r="O15" s="83"/>
      <c r="P15" s="83"/>
      <c r="Q15" s="83"/>
      <c r="R15" s="83"/>
    </row>
    <row r="16" spans="2:18" ht="12">
      <c r="B16" s="83" t="s">
        <v>31</v>
      </c>
      <c r="C16" s="87"/>
      <c r="D16" s="98">
        <v>0</v>
      </c>
      <c r="E16" s="87"/>
      <c r="F16" s="87"/>
      <c r="G16" s="87"/>
      <c r="H16" s="87"/>
      <c r="I16" s="88"/>
      <c r="J16" s="89"/>
      <c r="K16" s="83"/>
      <c r="L16" s="83"/>
      <c r="M16" s="83"/>
      <c r="N16" s="83"/>
      <c r="O16" s="83"/>
      <c r="P16" s="83"/>
      <c r="Q16" s="83"/>
      <c r="R16" s="83"/>
    </row>
    <row r="17" spans="2:18" ht="12">
      <c r="B17" s="83" t="s">
        <v>20</v>
      </c>
      <c r="C17" s="87" t="s">
        <v>1</v>
      </c>
      <c r="D17" s="99">
        <v>0</v>
      </c>
      <c r="E17" s="81" t="s">
        <v>81</v>
      </c>
      <c r="F17" s="87"/>
      <c r="G17" s="87"/>
      <c r="H17" s="87"/>
      <c r="I17" s="88"/>
      <c r="J17" s="89"/>
      <c r="K17" s="83"/>
      <c r="L17" s="83"/>
      <c r="M17" s="83"/>
      <c r="N17" s="83"/>
      <c r="O17" s="83"/>
      <c r="P17" s="83"/>
      <c r="Q17" s="83"/>
      <c r="R17" s="83"/>
    </row>
    <row r="18" spans="2:18" ht="12.75" thickBot="1">
      <c r="B18" s="83"/>
      <c r="C18" s="87"/>
      <c r="D18" s="87"/>
      <c r="E18" s="87"/>
      <c r="F18" s="87"/>
      <c r="G18" s="87"/>
      <c r="H18" s="87"/>
      <c r="I18" s="88"/>
      <c r="J18" s="89"/>
      <c r="K18" s="83"/>
      <c r="L18" s="83"/>
      <c r="M18" s="83"/>
      <c r="N18" s="83"/>
      <c r="O18" s="83"/>
      <c r="P18" s="83"/>
      <c r="Q18" s="83"/>
      <c r="R18" s="83"/>
    </row>
    <row r="19" spans="1:19" s="61" customFormat="1" ht="23.25" customHeight="1" thickBot="1">
      <c r="A19" s="219"/>
      <c r="B19" s="220" t="s">
        <v>35</v>
      </c>
      <c r="C19" s="214"/>
      <c r="D19" s="213" t="s">
        <v>76</v>
      </c>
      <c r="E19" s="214" t="s">
        <v>196</v>
      </c>
      <c r="F19" s="214" t="s">
        <v>74</v>
      </c>
      <c r="G19" s="215" t="s">
        <v>75</v>
      </c>
      <c r="H19" s="103"/>
      <c r="I19" s="103"/>
      <c r="J19" s="104"/>
      <c r="K19" s="105"/>
      <c r="L19" s="105"/>
      <c r="M19" s="105"/>
      <c r="N19" s="106"/>
      <c r="O19" s="106"/>
      <c r="P19" s="106"/>
      <c r="Q19" s="106"/>
      <c r="R19" s="106"/>
      <c r="S19" s="106"/>
    </row>
    <row r="20" spans="2:19" ht="12">
      <c r="B20" s="107" t="s">
        <v>17</v>
      </c>
      <c r="C20" s="87" t="s">
        <v>54</v>
      </c>
      <c r="D20" s="108">
        <v>0</v>
      </c>
      <c r="E20" s="109">
        <f>$D$13*$D$15*$D$17*$D$10</f>
        <v>0</v>
      </c>
      <c r="F20" s="110">
        <f>D20*E20</f>
        <v>0</v>
      </c>
      <c r="G20" s="110">
        <f>+F20*$D$9</f>
        <v>0</v>
      </c>
      <c r="H20" s="87"/>
      <c r="I20" s="87"/>
      <c r="J20" s="88"/>
      <c r="K20" s="89"/>
      <c r="L20" s="89"/>
      <c r="M20" s="89"/>
      <c r="N20" s="83"/>
      <c r="O20" s="83"/>
      <c r="P20" s="83"/>
      <c r="Q20" s="83"/>
      <c r="R20" s="83"/>
      <c r="S20" s="83"/>
    </row>
    <row r="21" spans="2:19" ht="12">
      <c r="B21" s="111" t="s">
        <v>34</v>
      </c>
      <c r="C21" s="87" t="s">
        <v>54</v>
      </c>
      <c r="D21" s="112">
        <v>0</v>
      </c>
      <c r="E21" s="113">
        <v>0</v>
      </c>
      <c r="F21" s="114">
        <f>D21</f>
        <v>0</v>
      </c>
      <c r="G21" s="114"/>
      <c r="H21" s="87"/>
      <c r="I21" s="87"/>
      <c r="J21" s="88"/>
      <c r="K21" s="89"/>
      <c r="L21" s="89"/>
      <c r="M21" s="89"/>
      <c r="N21" s="83"/>
      <c r="O21" s="83"/>
      <c r="P21" s="83"/>
      <c r="Q21" s="83"/>
      <c r="R21" s="83"/>
      <c r="S21" s="83"/>
    </row>
    <row r="22" spans="2:19" s="62" customFormat="1" ht="12">
      <c r="B22" s="115" t="s">
        <v>33</v>
      </c>
      <c r="C22" s="87"/>
      <c r="D22" s="117"/>
      <c r="E22" s="117"/>
      <c r="F22" s="118">
        <f>SUM(F20:F21)</f>
        <v>0</v>
      </c>
      <c r="G22" s="118">
        <f>SUM(G20:G21)</f>
        <v>0</v>
      </c>
      <c r="H22" s="87"/>
      <c r="I22" s="87"/>
      <c r="J22" s="119"/>
      <c r="K22" s="87"/>
      <c r="L22" s="87"/>
      <c r="M22" s="87"/>
      <c r="N22" s="116"/>
      <c r="O22" s="116"/>
      <c r="P22" s="116"/>
      <c r="Q22" s="116"/>
      <c r="R22" s="116"/>
      <c r="S22" s="116"/>
    </row>
    <row r="23" spans="2:19" s="62" customFormat="1" ht="8.25" customHeight="1" thickBot="1">
      <c r="B23" s="116"/>
      <c r="C23" s="87"/>
      <c r="D23" s="120"/>
      <c r="E23" s="120"/>
      <c r="F23" s="121"/>
      <c r="G23" s="121"/>
      <c r="H23" s="87"/>
      <c r="I23" s="87"/>
      <c r="J23" s="119"/>
      <c r="K23" s="87"/>
      <c r="L23" s="87"/>
      <c r="M23" s="87"/>
      <c r="N23" s="116"/>
      <c r="O23" s="116"/>
      <c r="P23" s="116"/>
      <c r="Q23" s="116"/>
      <c r="R23" s="116"/>
      <c r="S23" s="116"/>
    </row>
    <row r="24" spans="1:13" s="124" customFormat="1" ht="21.75" customHeight="1" thickBot="1">
      <c r="A24" s="217"/>
      <c r="B24" s="218" t="s">
        <v>2</v>
      </c>
      <c r="C24" s="212"/>
      <c r="D24" s="213" t="s">
        <v>76</v>
      </c>
      <c r="E24" s="214" t="s">
        <v>196</v>
      </c>
      <c r="F24" s="214" t="s">
        <v>74</v>
      </c>
      <c r="G24" s="214" t="s">
        <v>75</v>
      </c>
      <c r="H24" s="214" t="s">
        <v>161</v>
      </c>
      <c r="I24" s="215" t="s">
        <v>87</v>
      </c>
      <c r="J24" s="122"/>
      <c r="K24" s="123"/>
      <c r="L24" s="123"/>
      <c r="M24" s="123"/>
    </row>
    <row r="25" spans="2:13" s="129" customFormat="1" ht="15.75" customHeight="1">
      <c r="B25" s="107" t="s">
        <v>78</v>
      </c>
      <c r="C25" s="125" t="s">
        <v>4</v>
      </c>
      <c r="D25" s="108">
        <v>0</v>
      </c>
      <c r="E25" s="109">
        <f>+$D$13*$D$10</f>
        <v>0</v>
      </c>
      <c r="F25" s="110">
        <f>+D25*E25</f>
        <v>0</v>
      </c>
      <c r="G25" s="110">
        <f aca="true" t="shared" si="0" ref="G25:G34">+F25*$D$9</f>
        <v>0</v>
      </c>
      <c r="H25" s="110" t="e">
        <f aca="true" t="shared" si="1" ref="H25:H35">+G25/($E$20*$D$9)</f>
        <v>#DIV/0!</v>
      </c>
      <c r="I25" s="126" t="e">
        <f aca="true" t="shared" si="2" ref="I25:I34">G25/SUM($G$35,$G$45,$G$69,$I$61)</f>
        <v>#DIV/0!</v>
      </c>
      <c r="J25" s="127"/>
      <c r="K25" s="128"/>
      <c r="L25" s="128"/>
      <c r="M25" s="128"/>
    </row>
    <row r="26" spans="2:13" s="129" customFormat="1" ht="12">
      <c r="B26" s="107" t="s">
        <v>70</v>
      </c>
      <c r="C26" s="125" t="s">
        <v>54</v>
      </c>
      <c r="D26" s="112">
        <v>0</v>
      </c>
      <c r="E26" s="130">
        <f>($E$20-($D$13*$D$14*$D$10))*$D$16</f>
        <v>0</v>
      </c>
      <c r="F26" s="114">
        <f>+D26*E26</f>
        <v>0</v>
      </c>
      <c r="G26" s="114">
        <f t="shared" si="0"/>
        <v>0</v>
      </c>
      <c r="H26" s="114" t="e">
        <f t="shared" si="1"/>
        <v>#DIV/0!</v>
      </c>
      <c r="I26" s="131" t="e">
        <f t="shared" si="2"/>
        <v>#DIV/0!</v>
      </c>
      <c r="J26" s="127"/>
      <c r="K26" s="128"/>
      <c r="L26" s="128"/>
      <c r="M26" s="128"/>
    </row>
    <row r="27" spans="2:13" s="129" customFormat="1" ht="12">
      <c r="B27" s="107" t="s">
        <v>5</v>
      </c>
      <c r="C27" s="125" t="s">
        <v>36</v>
      </c>
      <c r="D27" s="112">
        <v>0</v>
      </c>
      <c r="E27" s="130">
        <f>$D$10</f>
        <v>0</v>
      </c>
      <c r="F27" s="114">
        <f>D27*E27</f>
        <v>0</v>
      </c>
      <c r="G27" s="114">
        <f t="shared" si="0"/>
        <v>0</v>
      </c>
      <c r="H27" s="114" t="e">
        <f t="shared" si="1"/>
        <v>#DIV/0!</v>
      </c>
      <c r="I27" s="131" t="e">
        <f t="shared" si="2"/>
        <v>#DIV/0!</v>
      </c>
      <c r="J27" s="127"/>
      <c r="K27" s="128"/>
      <c r="L27" s="128"/>
      <c r="M27" s="128"/>
    </row>
    <row r="28" spans="2:13" s="129" customFormat="1" ht="31.5" customHeight="1">
      <c r="B28" s="107" t="s">
        <v>82</v>
      </c>
      <c r="C28" s="125" t="s">
        <v>51</v>
      </c>
      <c r="D28" s="108">
        <v>0</v>
      </c>
      <c r="E28" s="132">
        <v>0</v>
      </c>
      <c r="F28" s="133">
        <f>D28*E28</f>
        <v>0</v>
      </c>
      <c r="G28" s="133">
        <f>F28*$D$9</f>
        <v>0</v>
      </c>
      <c r="H28" s="110" t="e">
        <f>+G28/($E$20*$D$9)</f>
        <v>#DIV/0!</v>
      </c>
      <c r="I28" s="126" t="e">
        <f t="shared" si="2"/>
        <v>#DIV/0!</v>
      </c>
      <c r="J28" s="221" t="s">
        <v>200</v>
      </c>
      <c r="K28" s="128"/>
      <c r="L28" s="128"/>
      <c r="M28" s="128"/>
    </row>
    <row r="29" spans="2:13" s="129" customFormat="1" ht="21" customHeight="1">
      <c r="B29" s="107" t="s">
        <v>53</v>
      </c>
      <c r="C29" s="125" t="s">
        <v>37</v>
      </c>
      <c r="D29" s="112">
        <v>0</v>
      </c>
      <c r="E29" s="134">
        <v>0</v>
      </c>
      <c r="F29" s="135" t="s">
        <v>96</v>
      </c>
      <c r="G29" s="135">
        <f>D29*E29</f>
        <v>0</v>
      </c>
      <c r="H29" s="114" t="e">
        <f>+G29/($E$20*$D$9)</f>
        <v>#DIV/0!</v>
      </c>
      <c r="I29" s="131" t="e">
        <f t="shared" si="2"/>
        <v>#DIV/0!</v>
      </c>
      <c r="J29" s="221" t="s">
        <v>199</v>
      </c>
      <c r="K29" s="128"/>
      <c r="L29" s="128"/>
      <c r="M29" s="128"/>
    </row>
    <row r="30" spans="2:13" s="129" customFormat="1" ht="12">
      <c r="B30" s="136" t="s">
        <v>180</v>
      </c>
      <c r="C30" s="87" t="s">
        <v>54</v>
      </c>
      <c r="D30" s="112">
        <v>0</v>
      </c>
      <c r="E30" s="130">
        <f>$E$20</f>
        <v>0</v>
      </c>
      <c r="F30" s="114">
        <f>D30*E30</f>
        <v>0</v>
      </c>
      <c r="G30" s="114">
        <f>+F30*$D$9</f>
        <v>0</v>
      </c>
      <c r="H30" s="114" t="e">
        <f>+G30/($E$20*$D$9)</f>
        <v>#DIV/0!</v>
      </c>
      <c r="I30" s="131" t="e">
        <f t="shared" si="2"/>
        <v>#DIV/0!</v>
      </c>
      <c r="J30" s="127"/>
      <c r="K30" s="128"/>
      <c r="L30" s="128"/>
      <c r="M30" s="128"/>
    </row>
    <row r="31" spans="2:13" s="129" customFormat="1" ht="12">
      <c r="B31" s="107" t="s">
        <v>190</v>
      </c>
      <c r="C31" s="125" t="s">
        <v>6</v>
      </c>
      <c r="D31" s="112">
        <v>0</v>
      </c>
      <c r="E31" s="109">
        <f>+$D$13*$D$10</f>
        <v>0</v>
      </c>
      <c r="F31" s="114">
        <f>D31*E31</f>
        <v>0</v>
      </c>
      <c r="G31" s="114">
        <f t="shared" si="0"/>
        <v>0</v>
      </c>
      <c r="H31" s="114" t="e">
        <f t="shared" si="1"/>
        <v>#DIV/0!</v>
      </c>
      <c r="I31" s="131" t="e">
        <f t="shared" si="2"/>
        <v>#DIV/0!</v>
      </c>
      <c r="J31" s="127"/>
      <c r="K31" s="128"/>
      <c r="L31" s="128"/>
      <c r="M31" s="128"/>
    </row>
    <row r="32" spans="2:13" s="129" customFormat="1" ht="12">
      <c r="B32" s="107" t="s">
        <v>191</v>
      </c>
      <c r="C32" s="125" t="s">
        <v>54</v>
      </c>
      <c r="D32" s="225">
        <v>0</v>
      </c>
      <c r="E32" s="130">
        <f>$E$20</f>
        <v>0</v>
      </c>
      <c r="F32" s="114">
        <f>D32*E32</f>
        <v>0</v>
      </c>
      <c r="G32" s="114">
        <f t="shared" si="0"/>
        <v>0</v>
      </c>
      <c r="H32" s="114" t="e">
        <f t="shared" si="1"/>
        <v>#DIV/0!</v>
      </c>
      <c r="I32" s="131" t="e">
        <f t="shared" si="2"/>
        <v>#DIV/0!</v>
      </c>
      <c r="J32" s="127"/>
      <c r="K32" s="128"/>
      <c r="L32" s="128"/>
      <c r="M32" s="128"/>
    </row>
    <row r="33" spans="2:13" s="129" customFormat="1" ht="12">
      <c r="B33" s="107" t="s">
        <v>7</v>
      </c>
      <c r="C33" s="125" t="s">
        <v>36</v>
      </c>
      <c r="D33" s="112">
        <v>0</v>
      </c>
      <c r="E33" s="130">
        <f>$E$20</f>
        <v>0</v>
      </c>
      <c r="F33" s="114">
        <f>D33*E33</f>
        <v>0</v>
      </c>
      <c r="G33" s="114">
        <f>+F33*$D$9</f>
        <v>0</v>
      </c>
      <c r="H33" s="114" t="e">
        <f>+G33/($E$20*$D$9)</f>
        <v>#DIV/0!</v>
      </c>
      <c r="I33" s="131" t="e">
        <f t="shared" si="2"/>
        <v>#DIV/0!</v>
      </c>
      <c r="J33" s="127"/>
      <c r="K33" s="128"/>
      <c r="L33" s="128"/>
      <c r="M33" s="128"/>
    </row>
    <row r="34" spans="2:9" ht="12">
      <c r="B34" s="137" t="s">
        <v>94</v>
      </c>
      <c r="C34" s="87" t="s">
        <v>4</v>
      </c>
      <c r="D34" s="112">
        <v>0</v>
      </c>
      <c r="E34" s="138"/>
      <c r="F34" s="114">
        <f>D34*E34</f>
        <v>0</v>
      </c>
      <c r="G34" s="114">
        <f t="shared" si="0"/>
        <v>0</v>
      </c>
      <c r="H34" s="114" t="e">
        <f t="shared" si="1"/>
        <v>#DIV/0!</v>
      </c>
      <c r="I34" s="131" t="e">
        <f t="shared" si="2"/>
        <v>#DIV/0!</v>
      </c>
    </row>
    <row r="35" spans="2:13" s="129" customFormat="1" ht="12">
      <c r="B35" s="139" t="s">
        <v>38</v>
      </c>
      <c r="C35" s="125"/>
      <c r="D35" s="140"/>
      <c r="E35" s="140"/>
      <c r="F35" s="141">
        <f>SUM(F25:F34)</f>
        <v>0</v>
      </c>
      <c r="G35" s="141">
        <f>SUM(G25:G34)</f>
        <v>0</v>
      </c>
      <c r="H35" s="142" t="e">
        <f t="shared" si="1"/>
        <v>#DIV/0!</v>
      </c>
      <c r="I35" s="143" t="e">
        <f>SUM(I25:I34)</f>
        <v>#DIV/0!</v>
      </c>
      <c r="J35" s="127"/>
      <c r="K35" s="128"/>
      <c r="L35" s="128"/>
      <c r="M35" s="128"/>
    </row>
    <row r="36" spans="2:13" s="129" customFormat="1" ht="12">
      <c r="B36" s="139"/>
      <c r="C36" s="125"/>
      <c r="D36" s="140"/>
      <c r="E36" s="140"/>
      <c r="F36" s="141"/>
      <c r="G36" s="141"/>
      <c r="H36" s="142"/>
      <c r="I36" s="143"/>
      <c r="J36" s="127"/>
      <c r="K36" s="128"/>
      <c r="L36" s="128"/>
      <c r="M36" s="128"/>
    </row>
    <row r="37" spans="2:13" s="129" customFormat="1" ht="12.75" thickBot="1">
      <c r="B37" s="139"/>
      <c r="C37" s="125"/>
      <c r="D37" s="140"/>
      <c r="E37" s="140"/>
      <c r="F37" s="141"/>
      <c r="G37" s="141"/>
      <c r="H37" s="142"/>
      <c r="I37" s="143"/>
      <c r="J37" s="127"/>
      <c r="K37" s="128"/>
      <c r="L37" s="128"/>
      <c r="M37" s="128"/>
    </row>
    <row r="38" spans="2:13" s="129" customFormat="1" ht="16.5" thickBot="1">
      <c r="B38" s="226" t="s">
        <v>129</v>
      </c>
      <c r="C38" s="227"/>
      <c r="D38" s="228"/>
      <c r="E38" s="228"/>
      <c r="F38" s="228"/>
      <c r="G38" s="228"/>
      <c r="H38" s="228"/>
      <c r="I38" s="228"/>
      <c r="J38" s="127"/>
      <c r="K38" s="128"/>
      <c r="L38" s="128"/>
      <c r="M38" s="128"/>
    </row>
    <row r="39" spans="2:19" ht="12.75" thickBot="1">
      <c r="B39" s="83"/>
      <c r="C39" s="87"/>
      <c r="D39" s="87"/>
      <c r="E39" s="87"/>
      <c r="F39" s="87"/>
      <c r="G39" s="87"/>
      <c r="H39" s="87"/>
      <c r="I39" s="87"/>
      <c r="J39" s="88"/>
      <c r="K39" s="89"/>
      <c r="L39" s="89"/>
      <c r="M39" s="89"/>
      <c r="N39" s="83"/>
      <c r="O39" s="83"/>
      <c r="P39" s="83"/>
      <c r="Q39" s="83"/>
      <c r="R39" s="83"/>
      <c r="S39" s="83"/>
    </row>
    <row r="40" spans="2:19" s="61" customFormat="1" ht="20.25" customHeight="1" thickBot="1">
      <c r="B40" s="211" t="s">
        <v>9</v>
      </c>
      <c r="C40" s="212"/>
      <c r="D40" s="213" t="s">
        <v>76</v>
      </c>
      <c r="E40" s="214" t="s">
        <v>196</v>
      </c>
      <c r="F40" s="214" t="s">
        <v>74</v>
      </c>
      <c r="G40" s="214" t="s">
        <v>75</v>
      </c>
      <c r="H40" s="214" t="s">
        <v>161</v>
      </c>
      <c r="I40" s="215" t="s">
        <v>87</v>
      </c>
      <c r="J40" s="216"/>
      <c r="K40" s="105"/>
      <c r="L40" s="105"/>
      <c r="M40" s="105"/>
      <c r="N40" s="106"/>
      <c r="O40" s="106"/>
      <c r="P40" s="106"/>
      <c r="Q40" s="106"/>
      <c r="R40" s="106"/>
      <c r="S40" s="106"/>
    </row>
    <row r="41" spans="2:13" s="129" customFormat="1" ht="12">
      <c r="B41" s="111" t="s">
        <v>178</v>
      </c>
      <c r="C41" s="125" t="s">
        <v>179</v>
      </c>
      <c r="D41" s="224"/>
      <c r="E41" s="130">
        <v>12</v>
      </c>
      <c r="F41" s="135" t="s">
        <v>96</v>
      </c>
      <c r="G41" s="114">
        <f>D41*E41</f>
        <v>0</v>
      </c>
      <c r="H41" s="114" t="e">
        <f>+G41/($E$20*$D$9)</f>
        <v>#DIV/0!</v>
      </c>
      <c r="I41" s="131" t="e">
        <f>G41/SUM($G$35,$G$45,$G$69,$I$61)</f>
        <v>#DIV/0!</v>
      </c>
      <c r="J41" s="144"/>
      <c r="K41" s="128"/>
      <c r="L41" s="128"/>
      <c r="M41" s="128"/>
    </row>
    <row r="42" spans="2:13" s="129" customFormat="1" ht="12">
      <c r="B42" s="111" t="s">
        <v>52</v>
      </c>
      <c r="C42" s="125" t="s">
        <v>97</v>
      </c>
      <c r="D42" s="112"/>
      <c r="E42" s="145"/>
      <c r="F42" s="114"/>
      <c r="G42" s="135">
        <f>D42</f>
        <v>0</v>
      </c>
      <c r="H42" s="135"/>
      <c r="I42" s="131" t="e">
        <f>G42/SUM($G$35,$G$45,$G$69,$I$61)</f>
        <v>#DIV/0!</v>
      </c>
      <c r="J42" s="127"/>
      <c r="K42" s="128"/>
      <c r="L42" s="128"/>
      <c r="M42" s="128"/>
    </row>
    <row r="43" spans="2:13" s="129" customFormat="1" ht="22.5" customHeight="1">
      <c r="B43" s="124" t="s">
        <v>84</v>
      </c>
      <c r="C43" s="122" t="s">
        <v>192</v>
      </c>
      <c r="D43" s="146"/>
      <c r="E43" s="147" t="s">
        <v>96</v>
      </c>
      <c r="F43" s="148">
        <f>+D43*$F$35</f>
        <v>0</v>
      </c>
      <c r="G43" s="148">
        <f>+D43*$G$35</f>
        <v>0</v>
      </c>
      <c r="H43" s="149" t="e">
        <f>+G43/($E$20*$D$9)</f>
        <v>#DIV/0!</v>
      </c>
      <c r="I43" s="131" t="e">
        <f>G43/SUM($G$35,$G$45,$G$69,$I$61)</f>
        <v>#DIV/0!</v>
      </c>
      <c r="J43" s="127"/>
      <c r="K43" s="128"/>
      <c r="L43" s="128"/>
      <c r="M43" s="128"/>
    </row>
    <row r="44" spans="2:13" s="129" customFormat="1" ht="12">
      <c r="B44" s="137" t="s">
        <v>94</v>
      </c>
      <c r="C44" s="87" t="s">
        <v>4</v>
      </c>
      <c r="D44" s="112"/>
      <c r="E44" s="147"/>
      <c r="F44" s="148"/>
      <c r="G44" s="149"/>
      <c r="H44" s="149"/>
      <c r="I44" s="131"/>
      <c r="J44" s="127"/>
      <c r="K44" s="128"/>
      <c r="L44" s="128"/>
      <c r="M44" s="128"/>
    </row>
    <row r="45" spans="2:13" s="129" customFormat="1" ht="12">
      <c r="B45" s="139" t="s">
        <v>39</v>
      </c>
      <c r="C45" s="125"/>
      <c r="D45" s="125"/>
      <c r="E45" s="125"/>
      <c r="F45" s="150">
        <f>SUM(F41:F44)</f>
        <v>0</v>
      </c>
      <c r="G45" s="150">
        <f>SUM(G41:G44)</f>
        <v>0</v>
      </c>
      <c r="H45" s="142" t="e">
        <f>+G45/($E$20*$D$9)</f>
        <v>#DIV/0!</v>
      </c>
      <c r="I45" s="151" t="e">
        <f>SUM(I28:I43)</f>
        <v>#DIV/0!</v>
      </c>
      <c r="J45" s="127"/>
      <c r="K45" s="128"/>
      <c r="L45" s="128"/>
      <c r="M45" s="128"/>
    </row>
    <row r="46" spans="2:13" s="129" customFormat="1" ht="12.75" thickBot="1">
      <c r="B46" s="152"/>
      <c r="C46" s="125"/>
      <c r="D46" s="125"/>
      <c r="E46" s="125"/>
      <c r="F46" s="150"/>
      <c r="G46" s="150"/>
      <c r="H46" s="153"/>
      <c r="I46" s="151"/>
      <c r="J46" s="127"/>
      <c r="K46" s="128"/>
      <c r="L46" s="128"/>
      <c r="M46" s="128"/>
    </row>
    <row r="47" spans="2:13" s="129" customFormat="1" ht="12">
      <c r="B47" s="154" t="s">
        <v>95</v>
      </c>
      <c r="C47" s="155"/>
      <c r="D47" s="155"/>
      <c r="E47" s="155"/>
      <c r="F47" s="155"/>
      <c r="G47" s="155"/>
      <c r="H47" s="155"/>
      <c r="I47" s="156"/>
      <c r="J47" s="157"/>
      <c r="K47" s="158"/>
      <c r="L47" s="128"/>
      <c r="M47" s="128"/>
    </row>
    <row r="48" spans="2:13" s="129" customFormat="1" ht="12">
      <c r="B48" s="160" t="s">
        <v>91</v>
      </c>
      <c r="C48" s="87"/>
      <c r="D48" s="87"/>
      <c r="E48" s="87"/>
      <c r="F48" s="87"/>
      <c r="G48" s="87"/>
      <c r="H48" s="87"/>
      <c r="I48" s="119"/>
      <c r="J48" s="125"/>
      <c r="K48" s="161"/>
      <c r="L48" s="159"/>
      <c r="M48" s="159"/>
    </row>
    <row r="49" spans="2:13" s="129" customFormat="1" ht="24.75" thickBot="1">
      <c r="B49" s="162" t="s">
        <v>40</v>
      </c>
      <c r="C49" s="163"/>
      <c r="D49" s="163" t="s">
        <v>23</v>
      </c>
      <c r="E49" s="164" t="s">
        <v>22</v>
      </c>
      <c r="F49" s="163" t="s">
        <v>24</v>
      </c>
      <c r="G49" s="163" t="s">
        <v>11</v>
      </c>
      <c r="H49" s="163" t="s">
        <v>12</v>
      </c>
      <c r="I49" s="163" t="s">
        <v>85</v>
      </c>
      <c r="J49" s="163" t="s">
        <v>86</v>
      </c>
      <c r="K49" s="165" t="s">
        <v>87</v>
      </c>
      <c r="L49" s="159"/>
      <c r="M49" s="159"/>
    </row>
    <row r="50" spans="2:13" s="124" customFormat="1" ht="28.5" customHeight="1">
      <c r="B50" s="83" t="s">
        <v>181</v>
      </c>
      <c r="C50" s="87" t="s">
        <v>10</v>
      </c>
      <c r="D50" s="108">
        <v>0</v>
      </c>
      <c r="E50" s="167">
        <v>1</v>
      </c>
      <c r="F50" s="133">
        <f>D50*E50</f>
        <v>0</v>
      </c>
      <c r="G50" s="168">
        <v>0</v>
      </c>
      <c r="H50" s="133">
        <v>0</v>
      </c>
      <c r="I50" s="169" t="e">
        <f>(F50-H50)/G50</f>
        <v>#DIV/0!</v>
      </c>
      <c r="J50" s="169" t="e">
        <f>I50/$D$9</f>
        <v>#DIV/0!</v>
      </c>
      <c r="K50" s="126" t="e">
        <f aca="true" t="shared" si="3" ref="K50:K60">I50/SUM($G$35,$G$45,$G$69,$I$61)</f>
        <v>#DIV/0!</v>
      </c>
      <c r="L50" s="166"/>
      <c r="M50" s="166"/>
    </row>
    <row r="51" spans="2:18" ht="12">
      <c r="B51" s="83" t="s">
        <v>21</v>
      </c>
      <c r="C51" s="87" t="s">
        <v>10</v>
      </c>
      <c r="D51" s="112">
        <v>0</v>
      </c>
      <c r="E51" s="171"/>
      <c r="F51" s="135">
        <f aca="true" t="shared" si="4" ref="F51:F60">D51*E51</f>
        <v>0</v>
      </c>
      <c r="G51" s="172">
        <v>0</v>
      </c>
      <c r="H51" s="135">
        <f aca="true" t="shared" si="5" ref="H51:H58">0.1*F51</f>
        <v>0</v>
      </c>
      <c r="I51" s="173" t="e">
        <f aca="true" t="shared" si="6" ref="I51:I60">(F51-H51)/G51</f>
        <v>#DIV/0!</v>
      </c>
      <c r="J51" s="169" t="e">
        <f aca="true" t="shared" si="7" ref="J51:J60">I51/$D$9</f>
        <v>#DIV/0!</v>
      </c>
      <c r="K51" s="131" t="e">
        <f t="shared" si="3"/>
        <v>#DIV/0!</v>
      </c>
      <c r="L51" s="170"/>
      <c r="M51" s="170"/>
      <c r="N51" s="83"/>
      <c r="O51" s="83"/>
      <c r="P51" s="83"/>
      <c r="Q51" s="83"/>
      <c r="R51" s="83"/>
    </row>
    <row r="52" spans="2:18" ht="12">
      <c r="B52" s="83" t="s">
        <v>189</v>
      </c>
      <c r="C52" s="87" t="s">
        <v>10</v>
      </c>
      <c r="D52" s="112">
        <v>0</v>
      </c>
      <c r="E52" s="174">
        <f>$D$11</f>
        <v>0</v>
      </c>
      <c r="F52" s="135">
        <f t="shared" si="4"/>
        <v>0</v>
      </c>
      <c r="G52" s="172">
        <v>0</v>
      </c>
      <c r="H52" s="135">
        <f t="shared" si="5"/>
        <v>0</v>
      </c>
      <c r="I52" s="173" t="e">
        <f t="shared" si="6"/>
        <v>#DIV/0!</v>
      </c>
      <c r="J52" s="169" t="e">
        <f t="shared" si="7"/>
        <v>#DIV/0!</v>
      </c>
      <c r="K52" s="131" t="e">
        <f t="shared" si="3"/>
        <v>#DIV/0!</v>
      </c>
      <c r="L52" s="170"/>
      <c r="M52" s="170"/>
      <c r="N52" s="83"/>
      <c r="O52" s="83"/>
      <c r="P52" s="83"/>
      <c r="Q52" s="83"/>
      <c r="R52" s="83"/>
    </row>
    <row r="53" spans="2:18" ht="12">
      <c r="B53" s="83" t="s">
        <v>19</v>
      </c>
      <c r="C53" s="87" t="s">
        <v>10</v>
      </c>
      <c r="D53" s="112">
        <v>0</v>
      </c>
      <c r="E53" s="171"/>
      <c r="F53" s="135">
        <f t="shared" si="4"/>
        <v>0</v>
      </c>
      <c r="G53" s="172">
        <v>0</v>
      </c>
      <c r="H53" s="135">
        <f t="shared" si="5"/>
        <v>0</v>
      </c>
      <c r="I53" s="173" t="e">
        <f t="shared" si="6"/>
        <v>#DIV/0!</v>
      </c>
      <c r="J53" s="169" t="e">
        <f t="shared" si="7"/>
        <v>#DIV/0!</v>
      </c>
      <c r="K53" s="131" t="e">
        <f t="shared" si="3"/>
        <v>#DIV/0!</v>
      </c>
      <c r="L53" s="170"/>
      <c r="M53" s="170"/>
      <c r="N53" s="83"/>
      <c r="O53" s="83"/>
      <c r="P53" s="83"/>
      <c r="Q53" s="83"/>
      <c r="R53" s="83"/>
    </row>
    <row r="54" spans="2:18" ht="12">
      <c r="B54" s="83" t="s">
        <v>185</v>
      </c>
      <c r="C54" s="87" t="s">
        <v>10</v>
      </c>
      <c r="D54" s="112">
        <v>0</v>
      </c>
      <c r="E54" s="171"/>
      <c r="F54" s="135">
        <f t="shared" si="4"/>
        <v>0</v>
      </c>
      <c r="G54" s="172">
        <v>0</v>
      </c>
      <c r="H54" s="135">
        <f t="shared" si="5"/>
        <v>0</v>
      </c>
      <c r="I54" s="173" t="e">
        <f t="shared" si="6"/>
        <v>#DIV/0!</v>
      </c>
      <c r="J54" s="169" t="e">
        <f t="shared" si="7"/>
        <v>#DIV/0!</v>
      </c>
      <c r="K54" s="131" t="e">
        <f t="shared" si="3"/>
        <v>#DIV/0!</v>
      </c>
      <c r="L54" s="170"/>
      <c r="M54" s="170"/>
      <c r="N54" s="83"/>
      <c r="O54" s="83"/>
      <c r="P54" s="83"/>
      <c r="Q54" s="83"/>
      <c r="R54" s="83"/>
    </row>
    <row r="55" spans="2:18" ht="12">
      <c r="B55" s="83" t="s">
        <v>182</v>
      </c>
      <c r="C55" s="87" t="s">
        <v>10</v>
      </c>
      <c r="D55" s="112">
        <v>0</v>
      </c>
      <c r="E55" s="171"/>
      <c r="F55" s="135">
        <f t="shared" si="4"/>
        <v>0</v>
      </c>
      <c r="G55" s="172">
        <v>0</v>
      </c>
      <c r="H55" s="135">
        <f t="shared" si="5"/>
        <v>0</v>
      </c>
      <c r="I55" s="173" t="e">
        <f t="shared" si="6"/>
        <v>#DIV/0!</v>
      </c>
      <c r="J55" s="169" t="e">
        <f t="shared" si="7"/>
        <v>#DIV/0!</v>
      </c>
      <c r="K55" s="131" t="e">
        <f t="shared" si="3"/>
        <v>#DIV/0!</v>
      </c>
      <c r="L55" s="170"/>
      <c r="M55" s="170"/>
      <c r="N55" s="83"/>
      <c r="O55" s="83"/>
      <c r="P55" s="83"/>
      <c r="Q55" s="83"/>
      <c r="R55" s="83"/>
    </row>
    <row r="56" spans="2:18" ht="12">
      <c r="B56" s="83" t="s">
        <v>18</v>
      </c>
      <c r="C56" s="87" t="s">
        <v>10</v>
      </c>
      <c r="D56" s="112">
        <v>0</v>
      </c>
      <c r="E56" s="171"/>
      <c r="F56" s="135">
        <f t="shared" si="4"/>
        <v>0</v>
      </c>
      <c r="G56" s="172">
        <v>0</v>
      </c>
      <c r="H56" s="135">
        <f t="shared" si="5"/>
        <v>0</v>
      </c>
      <c r="I56" s="173" t="e">
        <f t="shared" si="6"/>
        <v>#DIV/0!</v>
      </c>
      <c r="J56" s="169" t="e">
        <f t="shared" si="7"/>
        <v>#DIV/0!</v>
      </c>
      <c r="K56" s="131" t="e">
        <f t="shared" si="3"/>
        <v>#DIV/0!</v>
      </c>
      <c r="L56" s="170"/>
      <c r="M56" s="170"/>
      <c r="N56" s="83"/>
      <c r="O56" s="83"/>
      <c r="P56" s="83"/>
      <c r="Q56" s="83"/>
      <c r="R56" s="83"/>
    </row>
    <row r="57" spans="2:18" ht="12">
      <c r="B57" s="129" t="s">
        <v>183</v>
      </c>
      <c r="C57" s="87" t="s">
        <v>10</v>
      </c>
      <c r="D57" s="112">
        <v>0</v>
      </c>
      <c r="E57" s="175">
        <f>$D$11</f>
        <v>0</v>
      </c>
      <c r="F57" s="135">
        <f t="shared" si="4"/>
        <v>0</v>
      </c>
      <c r="G57" s="172">
        <v>0</v>
      </c>
      <c r="H57" s="135">
        <f t="shared" si="5"/>
        <v>0</v>
      </c>
      <c r="I57" s="173" t="e">
        <f>(F57-H57)/G57</f>
        <v>#DIV/0!</v>
      </c>
      <c r="J57" s="169" t="e">
        <f t="shared" si="7"/>
        <v>#DIV/0!</v>
      </c>
      <c r="K57" s="131" t="e">
        <f t="shared" si="3"/>
        <v>#DIV/0!</v>
      </c>
      <c r="L57" s="170"/>
      <c r="M57" s="170"/>
      <c r="N57" s="83"/>
      <c r="O57" s="83"/>
      <c r="P57" s="83"/>
      <c r="Q57" s="83"/>
      <c r="R57" s="83"/>
    </row>
    <row r="58" spans="2:18" ht="12">
      <c r="B58" s="129" t="s">
        <v>184</v>
      </c>
      <c r="C58" s="87" t="s">
        <v>10</v>
      </c>
      <c r="D58" s="112">
        <v>0</v>
      </c>
      <c r="E58" s="176"/>
      <c r="F58" s="135">
        <f t="shared" si="4"/>
        <v>0</v>
      </c>
      <c r="G58" s="172">
        <v>0</v>
      </c>
      <c r="H58" s="135">
        <f t="shared" si="5"/>
        <v>0</v>
      </c>
      <c r="I58" s="173" t="e">
        <f>(F58-H58)/G58</f>
        <v>#DIV/0!</v>
      </c>
      <c r="J58" s="169" t="e">
        <f t="shared" si="7"/>
        <v>#DIV/0!</v>
      </c>
      <c r="K58" s="131" t="e">
        <f t="shared" si="3"/>
        <v>#DIV/0!</v>
      </c>
      <c r="L58" s="170"/>
      <c r="M58" s="170"/>
      <c r="N58" s="83"/>
      <c r="O58" s="83"/>
      <c r="P58" s="83"/>
      <c r="Q58" s="83"/>
      <c r="R58" s="83"/>
    </row>
    <row r="59" spans="2:18" ht="12">
      <c r="B59" s="137" t="s">
        <v>117</v>
      </c>
      <c r="C59" s="87" t="s">
        <v>4</v>
      </c>
      <c r="D59" s="112">
        <v>0</v>
      </c>
      <c r="E59" s="171"/>
      <c r="F59" s="135">
        <f>D59*E59</f>
        <v>0</v>
      </c>
      <c r="G59" s="177">
        <v>1</v>
      </c>
      <c r="H59" s="135">
        <v>0</v>
      </c>
      <c r="I59" s="173">
        <f>(F59-H59)/G59</f>
        <v>0</v>
      </c>
      <c r="J59" s="169" t="e">
        <f t="shared" si="7"/>
        <v>#DIV/0!</v>
      </c>
      <c r="K59" s="131" t="e">
        <f t="shared" si="3"/>
        <v>#DIV/0!</v>
      </c>
      <c r="L59" s="170"/>
      <c r="M59" s="170"/>
      <c r="N59" s="83"/>
      <c r="O59" s="83"/>
      <c r="P59" s="83"/>
      <c r="Q59" s="83"/>
      <c r="R59" s="83"/>
    </row>
    <row r="60" spans="2:18" ht="12">
      <c r="B60" s="137" t="s">
        <v>116</v>
      </c>
      <c r="C60" s="87" t="s">
        <v>4</v>
      </c>
      <c r="D60" s="112">
        <v>0</v>
      </c>
      <c r="E60" s="171"/>
      <c r="F60" s="135">
        <f t="shared" si="4"/>
        <v>0</v>
      </c>
      <c r="G60" s="177">
        <v>1</v>
      </c>
      <c r="H60" s="135">
        <v>0</v>
      </c>
      <c r="I60" s="173">
        <f t="shared" si="6"/>
        <v>0</v>
      </c>
      <c r="J60" s="169" t="e">
        <f t="shared" si="7"/>
        <v>#DIV/0!</v>
      </c>
      <c r="K60" s="131" t="e">
        <f t="shared" si="3"/>
        <v>#DIV/0!</v>
      </c>
      <c r="L60" s="170"/>
      <c r="M60" s="170"/>
      <c r="N60" s="83"/>
      <c r="O60" s="83"/>
      <c r="P60" s="83"/>
      <c r="Q60" s="83"/>
      <c r="R60" s="83"/>
    </row>
    <row r="61" spans="2:18" ht="12">
      <c r="B61" s="139" t="s">
        <v>41</v>
      </c>
      <c r="C61" s="87"/>
      <c r="D61" s="178"/>
      <c r="E61" s="179"/>
      <c r="F61" s="178">
        <f>SUM(F50:F60)</f>
        <v>0</v>
      </c>
      <c r="G61" s="179"/>
      <c r="H61" s="117"/>
      <c r="I61" s="178" t="e">
        <f>SUM(I50:I60)</f>
        <v>#DIV/0!</v>
      </c>
      <c r="J61" s="178" t="e">
        <f>SUM(J50:J60)</f>
        <v>#DIV/0!</v>
      </c>
      <c r="K61" s="180" t="e">
        <f>SUM(K50:K60)</f>
        <v>#DIV/0!</v>
      </c>
      <c r="L61" s="170"/>
      <c r="M61" s="170"/>
      <c r="N61" s="83"/>
      <c r="O61" s="83"/>
      <c r="P61" s="83"/>
      <c r="Q61" s="83"/>
      <c r="R61" s="83"/>
    </row>
    <row r="62" spans="2:18" ht="12.75" thickBot="1">
      <c r="B62" s="152"/>
      <c r="C62" s="87"/>
      <c r="D62" s="181"/>
      <c r="E62" s="87"/>
      <c r="F62" s="87"/>
      <c r="G62" s="87"/>
      <c r="H62" s="120"/>
      <c r="I62" s="182"/>
      <c r="J62" s="150"/>
      <c r="K62" s="180"/>
      <c r="L62" s="180"/>
      <c r="M62" s="180"/>
      <c r="N62" s="83"/>
      <c r="O62" s="83"/>
      <c r="P62" s="83"/>
      <c r="Q62" s="83"/>
      <c r="R62" s="83"/>
    </row>
    <row r="63" spans="2:18" ht="12">
      <c r="B63" s="183"/>
      <c r="C63" s="155"/>
      <c r="D63" s="184"/>
      <c r="E63" s="155"/>
      <c r="F63" s="155"/>
      <c r="G63" s="155"/>
      <c r="H63" s="185"/>
      <c r="I63" s="186"/>
      <c r="J63" s="150"/>
      <c r="K63" s="180"/>
      <c r="L63" s="180"/>
      <c r="M63" s="180"/>
      <c r="N63" s="83"/>
      <c r="O63" s="83"/>
      <c r="P63" s="83"/>
      <c r="Q63" s="83"/>
      <c r="R63" s="83"/>
    </row>
    <row r="64" spans="2:14" ht="24.75" thickBot="1">
      <c r="B64" s="187" t="s">
        <v>48</v>
      </c>
      <c r="C64" s="188"/>
      <c r="D64" s="163" t="s">
        <v>42</v>
      </c>
      <c r="E64" s="163" t="s">
        <v>46</v>
      </c>
      <c r="F64" s="163" t="s">
        <v>45</v>
      </c>
      <c r="G64" s="163" t="s">
        <v>85</v>
      </c>
      <c r="H64" s="163" t="s">
        <v>86</v>
      </c>
      <c r="I64" s="165" t="s">
        <v>87</v>
      </c>
      <c r="J64" s="189"/>
      <c r="K64" s="189"/>
      <c r="L64" s="180"/>
      <c r="M64" s="180"/>
      <c r="N64" s="83"/>
    </row>
    <row r="65" spans="2:44" ht="12">
      <c r="B65" s="191" t="s">
        <v>186</v>
      </c>
      <c r="C65" s="83"/>
      <c r="D65" s="192">
        <v>0</v>
      </c>
      <c r="E65" s="193">
        <v>0</v>
      </c>
      <c r="F65" s="194">
        <f>$F$61</f>
        <v>0</v>
      </c>
      <c r="G65" s="169">
        <f>IF(D65&gt;0,-PMT(E65,D65,F65),0)</f>
        <v>0</v>
      </c>
      <c r="H65" s="169" t="e">
        <f>G65/$D$9</f>
        <v>#DIV/0!</v>
      </c>
      <c r="I65" s="126" t="e">
        <f>G65/SUM($G$35,$G$45,$G$69,$I$61)</f>
        <v>#DIV/0!</v>
      </c>
      <c r="J65" s="125"/>
      <c r="K65" s="125"/>
      <c r="L65" s="180"/>
      <c r="M65" s="180"/>
      <c r="N65" s="83"/>
      <c r="O65" s="83">
        <v>1</v>
      </c>
      <c r="P65" s="83">
        <v>2</v>
      </c>
      <c r="Q65" s="83">
        <v>3</v>
      </c>
      <c r="R65" s="83">
        <v>4</v>
      </c>
      <c r="S65" s="83">
        <v>5</v>
      </c>
      <c r="T65" s="83">
        <v>6</v>
      </c>
      <c r="U65" s="83">
        <v>7</v>
      </c>
      <c r="V65" s="83">
        <v>8</v>
      </c>
      <c r="W65" s="83">
        <v>9</v>
      </c>
      <c r="X65" s="83">
        <v>10</v>
      </c>
      <c r="Y65" s="83">
        <v>11</v>
      </c>
      <c r="Z65" s="83">
        <v>12</v>
      </c>
      <c r="AA65" s="83">
        <v>13</v>
      </c>
      <c r="AB65" s="83">
        <v>14</v>
      </c>
      <c r="AC65" s="83">
        <v>15</v>
      </c>
      <c r="AD65" s="83">
        <v>16</v>
      </c>
      <c r="AE65" s="83">
        <v>17</v>
      </c>
      <c r="AF65" s="83">
        <v>18</v>
      </c>
      <c r="AG65" s="83">
        <v>19</v>
      </c>
      <c r="AH65" s="83">
        <v>20</v>
      </c>
      <c r="AI65" s="83">
        <v>21</v>
      </c>
      <c r="AJ65" s="83">
        <v>22</v>
      </c>
      <c r="AK65" s="83">
        <v>23</v>
      </c>
      <c r="AL65" s="83">
        <v>24</v>
      </c>
      <c r="AM65" s="83">
        <v>25</v>
      </c>
      <c r="AN65" s="83">
        <v>26</v>
      </c>
      <c r="AO65" s="83">
        <v>27</v>
      </c>
      <c r="AP65" s="83">
        <v>28</v>
      </c>
      <c r="AQ65" s="83">
        <v>29</v>
      </c>
      <c r="AR65" s="83">
        <v>30</v>
      </c>
    </row>
    <row r="66" spans="2:44" s="190" customFormat="1" ht="15" customHeight="1">
      <c r="B66" s="191" t="s">
        <v>187</v>
      </c>
      <c r="C66" s="83"/>
      <c r="D66" s="192">
        <v>0</v>
      </c>
      <c r="E66" s="197">
        <v>0</v>
      </c>
      <c r="F66" s="194">
        <v>0</v>
      </c>
      <c r="G66" s="173">
        <f>IF(D66&gt;0,-PMT(E66,D66,F66),0)</f>
        <v>0</v>
      </c>
      <c r="H66" s="173" t="e">
        <f>G66/$D$11</f>
        <v>#DIV/0!</v>
      </c>
      <c r="I66" s="131" t="e">
        <f>G66/SUM($G$35,$G$45,$G$69,$I$61)</f>
        <v>#DIV/0!</v>
      </c>
      <c r="J66" s="88"/>
      <c r="K66" s="88"/>
      <c r="L66" s="189"/>
      <c r="M66" s="189"/>
      <c r="O66" s="83" t="s">
        <v>130</v>
      </c>
      <c r="P66" s="83" t="s">
        <v>131</v>
      </c>
      <c r="Q66" s="83" t="s">
        <v>132</v>
      </c>
      <c r="R66" s="83" t="s">
        <v>133</v>
      </c>
      <c r="S66" s="83" t="s">
        <v>134</v>
      </c>
      <c r="T66" s="83" t="s">
        <v>135</v>
      </c>
      <c r="U66" s="83" t="s">
        <v>136</v>
      </c>
      <c r="V66" s="83" t="s">
        <v>137</v>
      </c>
      <c r="W66" s="83" t="s">
        <v>138</v>
      </c>
      <c r="X66" s="83" t="s">
        <v>139</v>
      </c>
      <c r="Y66" s="83" t="s">
        <v>140</v>
      </c>
      <c r="Z66" s="83" t="s">
        <v>141</v>
      </c>
      <c r="AA66" s="83" t="s">
        <v>142</v>
      </c>
      <c r="AB66" s="83" t="s">
        <v>143</v>
      </c>
      <c r="AC66" s="83" t="s">
        <v>144</v>
      </c>
      <c r="AD66" s="83" t="s">
        <v>145</v>
      </c>
      <c r="AE66" s="83" t="s">
        <v>146</v>
      </c>
      <c r="AF66" s="83" t="s">
        <v>147</v>
      </c>
      <c r="AG66" s="83" t="s">
        <v>148</v>
      </c>
      <c r="AH66" s="83" t="s">
        <v>149</v>
      </c>
      <c r="AI66" s="83" t="s">
        <v>150</v>
      </c>
      <c r="AJ66" s="83" t="s">
        <v>151</v>
      </c>
      <c r="AK66" s="83" t="s">
        <v>152</v>
      </c>
      <c r="AL66" s="83" t="s">
        <v>153</v>
      </c>
      <c r="AM66" s="83" t="s">
        <v>154</v>
      </c>
      <c r="AN66" s="83" t="s">
        <v>155</v>
      </c>
      <c r="AO66" s="83" t="s">
        <v>156</v>
      </c>
      <c r="AP66" s="83" t="s">
        <v>157</v>
      </c>
      <c r="AQ66" s="83" t="s">
        <v>158</v>
      </c>
      <c r="AR66" s="83" t="s">
        <v>159</v>
      </c>
    </row>
    <row r="67" spans="2:44" s="195" customFormat="1" ht="12">
      <c r="B67" s="191" t="s">
        <v>43</v>
      </c>
      <c r="C67" s="83"/>
      <c r="D67" s="192">
        <v>0</v>
      </c>
      <c r="E67" s="197">
        <v>0</v>
      </c>
      <c r="F67" s="194">
        <v>0</v>
      </c>
      <c r="G67" s="173">
        <f>IF(D67&gt;0,-PMT(E67,D67,F67),0)</f>
        <v>0</v>
      </c>
      <c r="H67" s="173" t="e">
        <f>G67/$D$11</f>
        <v>#DIV/0!</v>
      </c>
      <c r="I67" s="131" t="e">
        <f>G67/SUM($G$35,$G$45,$G$69,$I$61)</f>
        <v>#DIV/0!</v>
      </c>
      <c r="J67" s="88"/>
      <c r="K67" s="88"/>
      <c r="L67" s="125"/>
      <c r="M67" s="125"/>
      <c r="O67" s="196">
        <f aca="true" t="shared" si="8" ref="O67:AR67">-IF($F65=0,0,IF($D65&lt;O$65,0,IPMT($E65,O$65,$D65,$F65,)))</f>
        <v>0</v>
      </c>
      <c r="P67" s="196">
        <f t="shared" si="8"/>
        <v>0</v>
      </c>
      <c r="Q67" s="196">
        <f t="shared" si="8"/>
        <v>0</v>
      </c>
      <c r="R67" s="196">
        <f t="shared" si="8"/>
        <v>0</v>
      </c>
      <c r="S67" s="196">
        <f t="shared" si="8"/>
        <v>0</v>
      </c>
      <c r="T67" s="196">
        <f t="shared" si="8"/>
        <v>0</v>
      </c>
      <c r="U67" s="196">
        <f t="shared" si="8"/>
        <v>0</v>
      </c>
      <c r="V67" s="196">
        <f t="shared" si="8"/>
        <v>0</v>
      </c>
      <c r="W67" s="196">
        <f t="shared" si="8"/>
        <v>0</v>
      </c>
      <c r="X67" s="196">
        <f t="shared" si="8"/>
        <v>0</v>
      </c>
      <c r="Y67" s="196">
        <f t="shared" si="8"/>
        <v>0</v>
      </c>
      <c r="Z67" s="196">
        <f t="shared" si="8"/>
        <v>0</v>
      </c>
      <c r="AA67" s="196">
        <f t="shared" si="8"/>
        <v>0</v>
      </c>
      <c r="AB67" s="196">
        <f t="shared" si="8"/>
        <v>0</v>
      </c>
      <c r="AC67" s="196">
        <f t="shared" si="8"/>
        <v>0</v>
      </c>
      <c r="AD67" s="196">
        <f t="shared" si="8"/>
        <v>0</v>
      </c>
      <c r="AE67" s="196">
        <f t="shared" si="8"/>
        <v>0</v>
      </c>
      <c r="AF67" s="196">
        <f t="shared" si="8"/>
        <v>0</v>
      </c>
      <c r="AG67" s="196">
        <f t="shared" si="8"/>
        <v>0</v>
      </c>
      <c r="AH67" s="196">
        <f t="shared" si="8"/>
        <v>0</v>
      </c>
      <c r="AI67" s="196">
        <f t="shared" si="8"/>
        <v>0</v>
      </c>
      <c r="AJ67" s="196">
        <f t="shared" si="8"/>
        <v>0</v>
      </c>
      <c r="AK67" s="196">
        <f t="shared" si="8"/>
        <v>0</v>
      </c>
      <c r="AL67" s="196">
        <f t="shared" si="8"/>
        <v>0</v>
      </c>
      <c r="AM67" s="196">
        <f t="shared" si="8"/>
        <v>0</v>
      </c>
      <c r="AN67" s="196">
        <f t="shared" si="8"/>
        <v>0</v>
      </c>
      <c r="AO67" s="196">
        <f t="shared" si="8"/>
        <v>0</v>
      </c>
      <c r="AP67" s="196">
        <f t="shared" si="8"/>
        <v>0</v>
      </c>
      <c r="AQ67" s="196">
        <f t="shared" si="8"/>
        <v>0</v>
      </c>
      <c r="AR67" s="196">
        <f t="shared" si="8"/>
        <v>0</v>
      </c>
    </row>
    <row r="68" spans="2:44" ht="12">
      <c r="B68" s="191" t="s">
        <v>44</v>
      </c>
      <c r="C68" s="83"/>
      <c r="D68" s="192">
        <v>0</v>
      </c>
      <c r="E68" s="197">
        <v>0</v>
      </c>
      <c r="F68" s="194">
        <v>0</v>
      </c>
      <c r="G68" s="173">
        <f>IF(D68&gt;0,-PMT(E68,D68,F68),0)</f>
        <v>0</v>
      </c>
      <c r="H68" s="173" t="e">
        <f>G68/$D$11</f>
        <v>#DIV/0!</v>
      </c>
      <c r="I68" s="131" t="e">
        <f>G68/SUM($G$35,$G$45,$G$69,$I$61)</f>
        <v>#DIV/0!</v>
      </c>
      <c r="J68" s="88"/>
      <c r="K68" s="88"/>
      <c r="L68" s="88"/>
      <c r="M68" s="88"/>
      <c r="N68" s="83"/>
      <c r="O68" s="196">
        <f aca="true" t="shared" si="9" ref="O68:AR68">-IF($F66=0,0,IF($D66&lt;O$65,0,IPMT($E66,O$65,$D66,$F66,)))</f>
        <v>0</v>
      </c>
      <c r="P68" s="196">
        <f t="shared" si="9"/>
        <v>0</v>
      </c>
      <c r="Q68" s="196">
        <f t="shared" si="9"/>
        <v>0</v>
      </c>
      <c r="R68" s="196">
        <f t="shared" si="9"/>
        <v>0</v>
      </c>
      <c r="S68" s="196">
        <f t="shared" si="9"/>
        <v>0</v>
      </c>
      <c r="T68" s="196">
        <f t="shared" si="9"/>
        <v>0</v>
      </c>
      <c r="U68" s="196">
        <f t="shared" si="9"/>
        <v>0</v>
      </c>
      <c r="V68" s="196">
        <f t="shared" si="9"/>
        <v>0</v>
      </c>
      <c r="W68" s="196">
        <f t="shared" si="9"/>
        <v>0</v>
      </c>
      <c r="X68" s="196">
        <f t="shared" si="9"/>
        <v>0</v>
      </c>
      <c r="Y68" s="196">
        <f t="shared" si="9"/>
        <v>0</v>
      </c>
      <c r="Z68" s="196">
        <f t="shared" si="9"/>
        <v>0</v>
      </c>
      <c r="AA68" s="196">
        <f t="shared" si="9"/>
        <v>0</v>
      </c>
      <c r="AB68" s="196">
        <f t="shared" si="9"/>
        <v>0</v>
      </c>
      <c r="AC68" s="196">
        <f t="shared" si="9"/>
        <v>0</v>
      </c>
      <c r="AD68" s="196">
        <f t="shared" si="9"/>
        <v>0</v>
      </c>
      <c r="AE68" s="196">
        <f t="shared" si="9"/>
        <v>0</v>
      </c>
      <c r="AF68" s="196">
        <f t="shared" si="9"/>
        <v>0</v>
      </c>
      <c r="AG68" s="196">
        <f t="shared" si="9"/>
        <v>0</v>
      </c>
      <c r="AH68" s="196">
        <f t="shared" si="9"/>
        <v>0</v>
      </c>
      <c r="AI68" s="196">
        <f t="shared" si="9"/>
        <v>0</v>
      </c>
      <c r="AJ68" s="196">
        <f t="shared" si="9"/>
        <v>0</v>
      </c>
      <c r="AK68" s="196">
        <f t="shared" si="9"/>
        <v>0</v>
      </c>
      <c r="AL68" s="196">
        <f t="shared" si="9"/>
        <v>0</v>
      </c>
      <c r="AM68" s="196">
        <f t="shared" si="9"/>
        <v>0</v>
      </c>
      <c r="AN68" s="196">
        <f t="shared" si="9"/>
        <v>0</v>
      </c>
      <c r="AO68" s="196">
        <f t="shared" si="9"/>
        <v>0</v>
      </c>
      <c r="AP68" s="196">
        <f t="shared" si="9"/>
        <v>0</v>
      </c>
      <c r="AQ68" s="196">
        <f t="shared" si="9"/>
        <v>0</v>
      </c>
      <c r="AR68" s="196">
        <f t="shared" si="9"/>
        <v>0</v>
      </c>
    </row>
    <row r="69" spans="2:44" ht="12">
      <c r="B69" s="139" t="s">
        <v>47</v>
      </c>
      <c r="C69" s="83"/>
      <c r="D69" s="198"/>
      <c r="E69" s="199"/>
      <c r="F69" s="200">
        <f>SUM(F65:F68)</f>
        <v>0</v>
      </c>
      <c r="G69" s="182">
        <f>SUM(G65:G68)</f>
        <v>0</v>
      </c>
      <c r="H69" s="182" t="e">
        <f>SUM(H65:H68)</f>
        <v>#DIV/0!</v>
      </c>
      <c r="I69" s="201" t="e">
        <f>SUM(I65:I68)</f>
        <v>#DIV/0!</v>
      </c>
      <c r="J69" s="88"/>
      <c r="K69" s="88"/>
      <c r="L69" s="88"/>
      <c r="M69" s="88"/>
      <c r="N69" s="83"/>
      <c r="O69" s="196">
        <f aca="true" t="shared" si="10" ref="O69:AR69">-IF($F67=0,0,IF($D67&lt;O$65,0,IPMT($E67,O$65,$D67,$F67,)))</f>
        <v>0</v>
      </c>
      <c r="P69" s="196">
        <f t="shared" si="10"/>
        <v>0</v>
      </c>
      <c r="Q69" s="196">
        <f t="shared" si="10"/>
        <v>0</v>
      </c>
      <c r="R69" s="196">
        <f t="shared" si="10"/>
        <v>0</v>
      </c>
      <c r="S69" s="196">
        <f t="shared" si="10"/>
        <v>0</v>
      </c>
      <c r="T69" s="196">
        <f t="shared" si="10"/>
        <v>0</v>
      </c>
      <c r="U69" s="196">
        <f t="shared" si="10"/>
        <v>0</v>
      </c>
      <c r="V69" s="196">
        <f t="shared" si="10"/>
        <v>0</v>
      </c>
      <c r="W69" s="196">
        <f t="shared" si="10"/>
        <v>0</v>
      </c>
      <c r="X69" s="196">
        <f t="shared" si="10"/>
        <v>0</v>
      </c>
      <c r="Y69" s="196">
        <f t="shared" si="10"/>
        <v>0</v>
      </c>
      <c r="Z69" s="196">
        <f t="shared" si="10"/>
        <v>0</v>
      </c>
      <c r="AA69" s="196">
        <f t="shared" si="10"/>
        <v>0</v>
      </c>
      <c r="AB69" s="196">
        <f t="shared" si="10"/>
        <v>0</v>
      </c>
      <c r="AC69" s="196">
        <f t="shared" si="10"/>
        <v>0</v>
      </c>
      <c r="AD69" s="196">
        <f t="shared" si="10"/>
        <v>0</v>
      </c>
      <c r="AE69" s="196">
        <f t="shared" si="10"/>
        <v>0</v>
      </c>
      <c r="AF69" s="196">
        <f t="shared" si="10"/>
        <v>0</v>
      </c>
      <c r="AG69" s="196">
        <f t="shared" si="10"/>
        <v>0</v>
      </c>
      <c r="AH69" s="196">
        <f t="shared" si="10"/>
        <v>0</v>
      </c>
      <c r="AI69" s="196">
        <f t="shared" si="10"/>
        <v>0</v>
      </c>
      <c r="AJ69" s="196">
        <f t="shared" si="10"/>
        <v>0</v>
      </c>
      <c r="AK69" s="196">
        <f t="shared" si="10"/>
        <v>0</v>
      </c>
      <c r="AL69" s="196">
        <f t="shared" si="10"/>
        <v>0</v>
      </c>
      <c r="AM69" s="196">
        <f t="shared" si="10"/>
        <v>0</v>
      </c>
      <c r="AN69" s="196">
        <f t="shared" si="10"/>
        <v>0</v>
      </c>
      <c r="AO69" s="196">
        <f t="shared" si="10"/>
        <v>0</v>
      </c>
      <c r="AP69" s="196">
        <f t="shared" si="10"/>
        <v>0</v>
      </c>
      <c r="AQ69" s="196">
        <f t="shared" si="10"/>
        <v>0</v>
      </c>
      <c r="AR69" s="196">
        <f t="shared" si="10"/>
        <v>0</v>
      </c>
    </row>
    <row r="70" spans="2:44" ht="12.75" thickBot="1">
      <c r="B70" s="152"/>
      <c r="C70" s="83"/>
      <c r="D70" s="198"/>
      <c r="E70" s="199"/>
      <c r="F70" s="200"/>
      <c r="G70" s="182"/>
      <c r="H70" s="182"/>
      <c r="I70" s="201"/>
      <c r="J70" s="88"/>
      <c r="K70" s="88"/>
      <c r="L70" s="88"/>
      <c r="M70" s="88"/>
      <c r="N70" s="83"/>
      <c r="O70" s="196">
        <f aca="true" t="shared" si="11" ref="O70:AR70">-IF($F68=0,0,IF($D68&lt;O$65,0,IPMT($E68,O$65,$D68,$F68,)))</f>
        <v>0</v>
      </c>
      <c r="P70" s="196">
        <f t="shared" si="11"/>
        <v>0</v>
      </c>
      <c r="Q70" s="196">
        <f t="shared" si="11"/>
        <v>0</v>
      </c>
      <c r="R70" s="196">
        <f t="shared" si="11"/>
        <v>0</v>
      </c>
      <c r="S70" s="196">
        <f t="shared" si="11"/>
        <v>0</v>
      </c>
      <c r="T70" s="196">
        <f t="shared" si="11"/>
        <v>0</v>
      </c>
      <c r="U70" s="196">
        <f t="shared" si="11"/>
        <v>0</v>
      </c>
      <c r="V70" s="196">
        <f t="shared" si="11"/>
        <v>0</v>
      </c>
      <c r="W70" s="196">
        <f t="shared" si="11"/>
        <v>0</v>
      </c>
      <c r="X70" s="196">
        <f t="shared" si="11"/>
        <v>0</v>
      </c>
      <c r="Y70" s="196">
        <f t="shared" si="11"/>
        <v>0</v>
      </c>
      <c r="Z70" s="196">
        <f t="shared" si="11"/>
        <v>0</v>
      </c>
      <c r="AA70" s="196">
        <f t="shared" si="11"/>
        <v>0</v>
      </c>
      <c r="AB70" s="196">
        <f t="shared" si="11"/>
        <v>0</v>
      </c>
      <c r="AC70" s="196">
        <f t="shared" si="11"/>
        <v>0</v>
      </c>
      <c r="AD70" s="196">
        <f t="shared" si="11"/>
        <v>0</v>
      </c>
      <c r="AE70" s="196">
        <f t="shared" si="11"/>
        <v>0</v>
      </c>
      <c r="AF70" s="196">
        <f t="shared" si="11"/>
        <v>0</v>
      </c>
      <c r="AG70" s="196">
        <f t="shared" si="11"/>
        <v>0</v>
      </c>
      <c r="AH70" s="196">
        <f t="shared" si="11"/>
        <v>0</v>
      </c>
      <c r="AI70" s="196">
        <f t="shared" si="11"/>
        <v>0</v>
      </c>
      <c r="AJ70" s="196">
        <f t="shared" si="11"/>
        <v>0</v>
      </c>
      <c r="AK70" s="196">
        <f t="shared" si="11"/>
        <v>0</v>
      </c>
      <c r="AL70" s="196">
        <f t="shared" si="11"/>
        <v>0</v>
      </c>
      <c r="AM70" s="196">
        <f t="shared" si="11"/>
        <v>0</v>
      </c>
      <c r="AN70" s="196">
        <f t="shared" si="11"/>
        <v>0</v>
      </c>
      <c r="AO70" s="196">
        <f t="shared" si="11"/>
        <v>0</v>
      </c>
      <c r="AP70" s="196">
        <f t="shared" si="11"/>
        <v>0</v>
      </c>
      <c r="AQ70" s="196">
        <f t="shared" si="11"/>
        <v>0</v>
      </c>
      <c r="AR70" s="196">
        <f t="shared" si="11"/>
        <v>0</v>
      </c>
    </row>
    <row r="71" spans="2:44" ht="24.75" thickBot="1">
      <c r="B71" s="100" t="s">
        <v>49</v>
      </c>
      <c r="C71" s="203"/>
      <c r="D71" s="101" t="s">
        <v>89</v>
      </c>
      <c r="E71" s="101" t="s">
        <v>88</v>
      </c>
      <c r="F71" s="101" t="s">
        <v>188</v>
      </c>
      <c r="G71" s="102" t="s">
        <v>87</v>
      </c>
      <c r="H71" s="103"/>
      <c r="I71" s="103"/>
      <c r="J71" s="104"/>
      <c r="K71" s="105"/>
      <c r="L71" s="88"/>
      <c r="M71" s="88"/>
      <c r="N71" s="83"/>
      <c r="O71" s="202">
        <f>IF(SUM(O67:O70)=0,"",SUM(O67:O70))</f>
      </c>
      <c r="P71" s="202">
        <f aca="true" t="shared" si="12" ref="P71:AR71">IF(SUM(P67:P70)=0,"",SUM(P67:P70))</f>
      </c>
      <c r="Q71" s="202">
        <f t="shared" si="12"/>
      </c>
      <c r="R71" s="202">
        <f t="shared" si="12"/>
      </c>
      <c r="S71" s="202">
        <f t="shared" si="12"/>
      </c>
      <c r="T71" s="202">
        <f t="shared" si="12"/>
      </c>
      <c r="U71" s="202">
        <f t="shared" si="12"/>
      </c>
      <c r="V71" s="202">
        <f t="shared" si="12"/>
      </c>
      <c r="W71" s="202">
        <f t="shared" si="12"/>
      </c>
      <c r="X71" s="202">
        <f t="shared" si="12"/>
      </c>
      <c r="Y71" s="202">
        <f t="shared" si="12"/>
      </c>
      <c r="Z71" s="202">
        <f t="shared" si="12"/>
      </c>
      <c r="AA71" s="202">
        <f t="shared" si="12"/>
      </c>
      <c r="AB71" s="202">
        <f t="shared" si="12"/>
      </c>
      <c r="AC71" s="202">
        <f t="shared" si="12"/>
      </c>
      <c r="AD71" s="202">
        <f t="shared" si="12"/>
      </c>
      <c r="AE71" s="202">
        <f t="shared" si="12"/>
      </c>
      <c r="AF71" s="202">
        <f t="shared" si="12"/>
      </c>
      <c r="AG71" s="202">
        <f t="shared" si="12"/>
      </c>
      <c r="AH71" s="202">
        <f t="shared" si="12"/>
      </c>
      <c r="AI71" s="202">
        <f t="shared" si="12"/>
      </c>
      <c r="AJ71" s="202">
        <f t="shared" si="12"/>
      </c>
      <c r="AK71" s="202">
        <f t="shared" si="12"/>
      </c>
      <c r="AL71" s="202">
        <f t="shared" si="12"/>
      </c>
      <c r="AM71" s="202">
        <f t="shared" si="12"/>
      </c>
      <c r="AN71" s="202">
        <f t="shared" si="12"/>
      </c>
      <c r="AO71" s="202">
        <f t="shared" si="12"/>
      </c>
      <c r="AP71" s="202">
        <f t="shared" si="12"/>
      </c>
      <c r="AQ71" s="202">
        <f t="shared" si="12"/>
      </c>
      <c r="AR71" s="202">
        <f t="shared" si="12"/>
      </c>
    </row>
    <row r="72" spans="2:19" ht="12">
      <c r="B72" s="205" t="s">
        <v>33</v>
      </c>
      <c r="C72" s="119" t="s">
        <v>4</v>
      </c>
      <c r="D72" s="150">
        <f>$F$22</f>
        <v>0</v>
      </c>
      <c r="E72" s="150">
        <f>$G$22</f>
        <v>0</v>
      </c>
      <c r="F72" s="150" t="e">
        <f>$F$22/$D$10</f>
        <v>#DIV/0!</v>
      </c>
      <c r="G72" s="64"/>
      <c r="H72" s="87"/>
      <c r="I72" s="87"/>
      <c r="J72" s="88"/>
      <c r="K72" s="89"/>
      <c r="L72" s="88"/>
      <c r="M72" s="88"/>
      <c r="N72" s="83"/>
      <c r="O72" s="83"/>
      <c r="P72" s="83"/>
      <c r="Q72" s="83"/>
      <c r="R72" s="83"/>
      <c r="S72" s="83"/>
    </row>
    <row r="73" spans="2:18" ht="12">
      <c r="B73" s="205"/>
      <c r="C73" s="119"/>
      <c r="D73" s="150"/>
      <c r="E73" s="150"/>
      <c r="G73" s="66"/>
      <c r="H73" s="87"/>
      <c r="I73" s="87"/>
      <c r="J73" s="88"/>
      <c r="K73" s="89"/>
      <c r="L73" s="83"/>
      <c r="M73" s="83"/>
      <c r="N73" s="83"/>
      <c r="O73" s="83"/>
      <c r="P73" s="83"/>
      <c r="Q73" s="83"/>
      <c r="R73" s="83"/>
    </row>
    <row r="74" spans="2:15" s="106" customFormat="1" ht="15" customHeight="1">
      <c r="B74" s="205" t="s">
        <v>50</v>
      </c>
      <c r="C74" s="119" t="s">
        <v>4</v>
      </c>
      <c r="D74" s="150">
        <f>$F$35</f>
        <v>0</v>
      </c>
      <c r="E74" s="150">
        <f>$G$35</f>
        <v>0</v>
      </c>
      <c r="F74" s="150" t="e">
        <f>$F$35/$D$10</f>
        <v>#DIV/0!</v>
      </c>
      <c r="G74" s="206" t="e">
        <f>E74/SUM($E$74:$E$77)</f>
        <v>#DIV/0!</v>
      </c>
      <c r="H74" s="87"/>
      <c r="I74" s="87"/>
      <c r="J74" s="88"/>
      <c r="K74" s="89"/>
      <c r="L74" s="105"/>
      <c r="M74" s="105"/>
      <c r="O74" s="204" t="e">
        <f>AVERAGE(O71:AR71)</f>
        <v>#DIV/0!</v>
      </c>
    </row>
    <row r="75" spans="2:19" ht="12">
      <c r="B75" s="205" t="s">
        <v>39</v>
      </c>
      <c r="C75" s="119" t="s">
        <v>4</v>
      </c>
      <c r="D75" s="150">
        <f>$F$45</f>
        <v>0</v>
      </c>
      <c r="E75" s="150">
        <f>$G$45</f>
        <v>0</v>
      </c>
      <c r="F75" s="150" t="e">
        <f>$F$45/$D$10</f>
        <v>#DIV/0!</v>
      </c>
      <c r="G75" s="206" t="e">
        <f>E75/SUM($E$74:$E$77)</f>
        <v>#DIV/0!</v>
      </c>
      <c r="H75" s="87"/>
      <c r="I75" s="87"/>
      <c r="J75" s="88"/>
      <c r="K75" s="89"/>
      <c r="L75" s="89"/>
      <c r="M75" s="89"/>
      <c r="N75" s="83"/>
      <c r="O75" s="83"/>
      <c r="P75" s="83"/>
      <c r="Q75" s="83"/>
      <c r="R75" s="83"/>
      <c r="S75" s="83"/>
    </row>
    <row r="76" spans="2:19" ht="12">
      <c r="B76" s="205" t="s">
        <v>160</v>
      </c>
      <c r="C76" s="119" t="s">
        <v>4</v>
      </c>
      <c r="D76" s="150" t="e">
        <f>$O$74/$D$9</f>
        <v>#DIV/0!</v>
      </c>
      <c r="E76" s="150" t="e">
        <f>$O$74</f>
        <v>#DIV/0!</v>
      </c>
      <c r="F76" s="150" t="e">
        <f>$H$69/$D$10</f>
        <v>#DIV/0!</v>
      </c>
      <c r="G76" s="206" t="e">
        <f>E76/SUM($E$74:$E$77)</f>
        <v>#DIV/0!</v>
      </c>
      <c r="H76" s="87"/>
      <c r="I76" s="87"/>
      <c r="J76" s="88"/>
      <c r="K76" s="89"/>
      <c r="L76" s="89"/>
      <c r="M76" s="89"/>
      <c r="N76" s="83"/>
      <c r="O76" s="83"/>
      <c r="P76" s="83"/>
      <c r="Q76" s="83"/>
      <c r="R76" s="83"/>
      <c r="S76" s="83"/>
    </row>
    <row r="77" spans="2:19" ht="12">
      <c r="B77" s="205" t="s">
        <v>106</v>
      </c>
      <c r="C77" s="119" t="s">
        <v>4</v>
      </c>
      <c r="D77" s="150" t="e">
        <f>$J$61</f>
        <v>#DIV/0!</v>
      </c>
      <c r="E77" s="150" t="e">
        <f>$I$61</f>
        <v>#DIV/0!</v>
      </c>
      <c r="F77" s="150" t="e">
        <f>$J$61/$D$10</f>
        <v>#DIV/0!</v>
      </c>
      <c r="G77" s="206" t="e">
        <f>E77/SUM($E$74:$E$77)</f>
        <v>#DIV/0!</v>
      </c>
      <c r="H77" s="87"/>
      <c r="I77" s="87"/>
      <c r="J77" s="88"/>
      <c r="K77" s="89"/>
      <c r="L77" s="89"/>
      <c r="M77" s="89"/>
      <c r="N77" s="83"/>
      <c r="O77" s="83"/>
      <c r="P77" s="83"/>
      <c r="Q77" s="83"/>
      <c r="R77" s="83"/>
      <c r="S77" s="83"/>
    </row>
    <row r="78" spans="2:19" ht="12">
      <c r="B78" s="207" t="s">
        <v>90</v>
      </c>
      <c r="C78" s="119" t="s">
        <v>4</v>
      </c>
      <c r="D78" s="150" t="e">
        <f>SUM(D74:D77)</f>
        <v>#DIV/0!</v>
      </c>
      <c r="E78" s="150" t="e">
        <f>SUM(E74:E77)</f>
        <v>#DIV/0!</v>
      </c>
      <c r="F78" s="150" t="e">
        <f>SUM(F74:F77)</f>
        <v>#DIV/0!</v>
      </c>
      <c r="G78" s="206" t="e">
        <f>E78/SUM($E$74:$E$77)</f>
        <v>#DIV/0!</v>
      </c>
      <c r="H78" s="87"/>
      <c r="I78" s="87"/>
      <c r="J78" s="88"/>
      <c r="K78" s="89"/>
      <c r="L78" s="89"/>
      <c r="M78" s="89"/>
      <c r="N78" s="83"/>
      <c r="O78" s="83"/>
      <c r="P78" s="83"/>
      <c r="Q78" s="83"/>
      <c r="R78" s="83"/>
      <c r="S78" s="83"/>
    </row>
    <row r="79" spans="2:19" ht="12">
      <c r="B79" s="207"/>
      <c r="C79" s="119"/>
      <c r="D79" s="150"/>
      <c r="E79" s="150"/>
      <c r="F79" s="151"/>
      <c r="G79" s="206"/>
      <c r="H79" s="87"/>
      <c r="I79" s="87"/>
      <c r="J79" s="88"/>
      <c r="K79" s="89"/>
      <c r="L79" s="89"/>
      <c r="M79" s="89"/>
      <c r="N79" s="83"/>
      <c r="O79" s="83"/>
      <c r="P79" s="83"/>
      <c r="Q79" s="83"/>
      <c r="R79" s="83"/>
      <c r="S79" s="83"/>
    </row>
    <row r="80" spans="2:19" ht="12">
      <c r="B80" s="205" t="s">
        <v>162</v>
      </c>
      <c r="C80" s="119" t="s">
        <v>4</v>
      </c>
      <c r="D80" s="150">
        <f>D72-D74-D75</f>
        <v>0</v>
      </c>
      <c r="E80" s="150">
        <f>E72-E74-E75</f>
        <v>0</v>
      </c>
      <c r="F80" s="150" t="e">
        <f>F72-F74-F75</f>
        <v>#DIV/0!</v>
      </c>
      <c r="G80" s="66"/>
      <c r="H80" s="87"/>
      <c r="I80" s="87"/>
      <c r="J80" s="88"/>
      <c r="K80" s="89"/>
      <c r="L80" s="89"/>
      <c r="M80" s="89"/>
      <c r="N80" s="83"/>
      <c r="O80" s="83"/>
      <c r="P80" s="83"/>
      <c r="Q80" s="83"/>
      <c r="R80" s="83"/>
      <c r="S80" s="83"/>
    </row>
    <row r="81" spans="2:19" ht="12">
      <c r="B81" s="205" t="s">
        <v>128</v>
      </c>
      <c r="C81" s="119" t="s">
        <v>4</v>
      </c>
      <c r="D81" s="150" t="e">
        <f>D72-SUM(D74:D77)</f>
        <v>#DIV/0!</v>
      </c>
      <c r="E81" s="150" t="e">
        <f>E72-SUM(E74:E77)</f>
        <v>#DIV/0!</v>
      </c>
      <c r="F81" s="150" t="e">
        <f>F72-SUM(F74:F77)</f>
        <v>#DIV/0!</v>
      </c>
      <c r="G81" s="66"/>
      <c r="H81" s="87"/>
      <c r="I81" s="87"/>
      <c r="J81" s="88"/>
      <c r="K81" s="89"/>
      <c r="L81" s="89"/>
      <c r="M81" s="89"/>
      <c r="N81" s="83"/>
      <c r="O81" s="83"/>
      <c r="P81" s="83"/>
      <c r="Q81" s="83"/>
      <c r="R81" s="83"/>
      <c r="S81" s="83"/>
    </row>
    <row r="82" spans="2:19" ht="12">
      <c r="B82" s="205"/>
      <c r="C82" s="119"/>
      <c r="D82" s="150"/>
      <c r="E82" s="150"/>
      <c r="F82" s="150"/>
      <c r="G82" s="66"/>
      <c r="H82" s="87"/>
      <c r="I82" s="87"/>
      <c r="J82" s="88"/>
      <c r="K82" s="89"/>
      <c r="L82" s="89"/>
      <c r="M82" s="89"/>
      <c r="N82" s="83"/>
      <c r="O82" s="83"/>
      <c r="P82" s="83"/>
      <c r="Q82" s="83"/>
      <c r="R82" s="83"/>
      <c r="S82" s="83"/>
    </row>
    <row r="83" spans="2:19" ht="12">
      <c r="B83" s="208" t="s">
        <v>163</v>
      </c>
      <c r="C83" s="67" t="s">
        <v>127</v>
      </c>
      <c r="D83" s="68"/>
      <c r="E83" s="68" t="e">
        <f>(E74+E75)/($E$20*$D$9)</f>
        <v>#DIV/0!</v>
      </c>
      <c r="G83" s="66"/>
      <c r="L83" s="89"/>
      <c r="M83" s="89"/>
      <c r="N83" s="83"/>
      <c r="O83" s="83"/>
      <c r="P83" s="83"/>
      <c r="Q83" s="83"/>
      <c r="R83" s="83"/>
      <c r="S83" s="83"/>
    </row>
    <row r="84" spans="2:19" ht="12.75" thickBot="1">
      <c r="B84" s="210" t="s">
        <v>126</v>
      </c>
      <c r="C84" s="70" t="s">
        <v>127</v>
      </c>
      <c r="D84" s="71"/>
      <c r="E84" s="71" t="e">
        <f>E78/($E$20*$D$9)</f>
        <v>#DIV/0!</v>
      </c>
      <c r="F84" s="72"/>
      <c r="G84" s="73"/>
      <c r="L84" s="89"/>
      <c r="M84" s="89"/>
      <c r="N84" s="83"/>
      <c r="O84" s="83"/>
      <c r="P84" s="83"/>
      <c r="Q84" s="83"/>
      <c r="R84" s="83"/>
      <c r="S84" s="83"/>
    </row>
    <row r="85" spans="2:19" ht="12">
      <c r="B85" s="209"/>
      <c r="L85" s="89"/>
      <c r="M85" s="89"/>
      <c r="N85" s="83"/>
      <c r="O85" s="83"/>
      <c r="P85" s="83"/>
      <c r="Q85" s="83"/>
      <c r="R85" s="83"/>
      <c r="S85" s="83"/>
    </row>
  </sheetData>
  <sheetProtection/>
  <mergeCells count="4">
    <mergeCell ref="B1:F1"/>
    <mergeCell ref="E5:G5"/>
    <mergeCell ref="B3:F3"/>
    <mergeCell ref="B2:J2"/>
  </mergeCells>
  <dataValidations count="1">
    <dataValidation type="list" allowBlank="1" showInputMessage="1" showErrorMessage="1" sqref="E5:G5">
      <formula1>$O$6:$O$11</formula1>
    </dataValidation>
  </dataValidations>
  <printOptions/>
  <pageMargins left="0.2" right="0.2" top="0.25" bottom="0.25" header="0.05" footer="0.05"/>
  <pageSetup horizontalDpi="600" verticalDpi="600" orientation="landscape" scale="96" r:id="rId1"/>
  <headerFooter>
    <oddHeader>&amp;C&amp;F</oddHeader>
  </headerFooter>
  <rowBreaks count="1" manualBreakCount="1">
    <brk id="39" max="255" man="1"/>
  </rowBreaks>
  <ignoredErrors>
    <ignoredError sqref="H45 H35 E31" formula="1"/>
    <ignoredError sqref="F69 F6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181"/>
  <sheetViews>
    <sheetView zoomScale="77" zoomScaleNormal="77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9.140625" defaultRowHeight="15"/>
  <cols>
    <col min="1" max="1" width="4.8515625" style="0" hidden="1" customWidth="1"/>
    <col min="2" max="2" width="32.57421875" style="11" customWidth="1"/>
    <col min="3" max="14" width="14.7109375" style="0" customWidth="1"/>
    <col min="15" max="15" width="14.7109375" style="24" customWidth="1"/>
    <col min="16" max="17" width="14.7109375" style="53" customWidth="1"/>
    <col min="18" max="20" width="9.140625" style="0" hidden="1" customWidth="1"/>
    <col min="21" max="21" width="12.7109375" style="0" hidden="1" customWidth="1"/>
    <col min="22" max="29" width="9.140625" style="0" hidden="1" customWidth="1"/>
  </cols>
  <sheetData>
    <row r="1" spans="2:17" s="2" customFormat="1" ht="19.5" thickBot="1">
      <c r="B1" s="51"/>
      <c r="C1" s="235" t="s">
        <v>118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  <c r="O1" s="10"/>
      <c r="P1" s="3"/>
      <c r="Q1" s="3"/>
    </row>
    <row r="2" spans="2:27" s="2" customFormat="1" ht="27" customHeight="1" thickBot="1">
      <c r="B2" s="222" t="s">
        <v>129</v>
      </c>
      <c r="C2" s="223">
        <f>Budget!C38</f>
        <v>0</v>
      </c>
      <c r="D2" s="223">
        <f>Budget!D38</f>
        <v>0</v>
      </c>
      <c r="E2" s="223">
        <f>Budget!E38</f>
        <v>0</v>
      </c>
      <c r="F2" s="223">
        <f>Budget!F38</f>
        <v>0</v>
      </c>
      <c r="G2" s="223">
        <f>Budget!G38</f>
        <v>0</v>
      </c>
      <c r="H2" s="223">
        <f>Budget!H38</f>
        <v>0</v>
      </c>
      <c r="I2" s="223">
        <f>Budget!I38</f>
        <v>0</v>
      </c>
      <c r="O2" s="10"/>
      <c r="P2" s="3"/>
      <c r="Q2" s="3"/>
      <c r="AA2" s="2" t="e">
        <f>VLOOKUP(C2,AA4:AB15,2,FALSE)</f>
        <v>#N/A</v>
      </c>
    </row>
    <row r="3" spans="2:25" s="26" customFormat="1" ht="18.75">
      <c r="B3" s="49" t="s">
        <v>119</v>
      </c>
      <c r="C3" s="238" t="s">
        <v>119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7"/>
      <c r="P3" s="22"/>
      <c r="Q3" s="22"/>
      <c r="S3" s="59"/>
      <c r="T3" s="59" t="s">
        <v>69</v>
      </c>
      <c r="U3" s="59" t="s">
        <v>14</v>
      </c>
      <c r="V3" s="59" t="s">
        <v>193</v>
      </c>
      <c r="W3" s="59" t="s">
        <v>194</v>
      </c>
      <c r="X3" s="59" t="s">
        <v>195</v>
      </c>
      <c r="Y3" s="59"/>
    </row>
    <row r="4" spans="3:29" ht="15">
      <c r="C4" s="57" t="s">
        <v>55</v>
      </c>
      <c r="D4" s="57" t="s">
        <v>56</v>
      </c>
      <c r="E4" s="57" t="s">
        <v>57</v>
      </c>
      <c r="F4" s="57" t="s">
        <v>58</v>
      </c>
      <c r="G4" s="57" t="s">
        <v>59</v>
      </c>
      <c r="H4" s="57" t="s">
        <v>60</v>
      </c>
      <c r="I4" s="57" t="s">
        <v>61</v>
      </c>
      <c r="J4" s="57" t="s">
        <v>62</v>
      </c>
      <c r="K4" s="57" t="s">
        <v>63</v>
      </c>
      <c r="L4" s="57" t="s">
        <v>64</v>
      </c>
      <c r="M4" s="57" t="s">
        <v>65</v>
      </c>
      <c r="N4" s="57" t="s">
        <v>66</v>
      </c>
      <c r="O4" s="58" t="s">
        <v>98</v>
      </c>
      <c r="P4" s="52"/>
      <c r="Q4" s="52"/>
      <c r="R4">
        <v>1</v>
      </c>
      <c r="S4" t="str">
        <f>CONCATENATE(T4,U4)</f>
        <v>1January</v>
      </c>
      <c r="T4">
        <v>1</v>
      </c>
      <c r="U4" t="s">
        <v>55</v>
      </c>
      <c r="V4">
        <f>IF(OR(U4=$C$2,U4=$D$2,U4=$E$2),Budget!$D$10,0)</f>
        <v>0</v>
      </c>
      <c r="W4">
        <f>IF(R4&lt;=Budget!D$8,0,VLOOKUP(R4-Budget!$D$8,$R3:V$4,5,FALSE))</f>
        <v>0</v>
      </c>
      <c r="X4">
        <f>SUM($V$4:V4)-SUM($W$4:W4)</f>
        <v>0</v>
      </c>
      <c r="Z4">
        <v>1</v>
      </c>
      <c r="AA4" t="s">
        <v>55</v>
      </c>
      <c r="AB4">
        <v>1</v>
      </c>
      <c r="AC4">
        <v>13</v>
      </c>
    </row>
    <row r="5" spans="1:29" ht="15">
      <c r="A5">
        <v>1</v>
      </c>
      <c r="B5" s="8" t="s">
        <v>35</v>
      </c>
      <c r="R5">
        <v>2</v>
      </c>
      <c r="S5" t="str">
        <f aca="true" t="shared" si="0" ref="S5:S68">CONCATENATE(T5,U5)</f>
        <v>1February</v>
      </c>
      <c r="T5">
        <v>1</v>
      </c>
      <c r="U5" t="s">
        <v>56</v>
      </c>
      <c r="V5">
        <f>IF(OR(U5=$C$2,U5=$D$2,U5=$E$2),Budget!$D$10,0)</f>
        <v>0</v>
      </c>
      <c r="W5" t="e">
        <f>IF(R5&lt;=Budget!D$8,0,VLOOKUP(R5-Budget!$D$8,$R4:V$4,5,FALSE))</f>
        <v>#N/A</v>
      </c>
      <c r="X5" t="e">
        <f>SUM($V$4:V5)-SUM($W$4:W5)</f>
        <v>#N/A</v>
      </c>
      <c r="Z5">
        <v>2</v>
      </c>
      <c r="AA5" t="s">
        <v>56</v>
      </c>
      <c r="AB5">
        <v>2</v>
      </c>
      <c r="AC5">
        <v>14</v>
      </c>
    </row>
    <row r="6" spans="1:29" ht="15">
      <c r="A6">
        <v>1</v>
      </c>
      <c r="B6" s="4" t="s">
        <v>17</v>
      </c>
      <c r="C6" s="15">
        <f>VLOOKUP(CONCATENATE($A6,C$4),$S$4:$W$75,5,FALSE)*Budget!$D$13*Budget!$D$15*Budget!$D$17*Budget!$D$20</f>
        <v>0</v>
      </c>
      <c r="D6" s="15" t="e">
        <f>VLOOKUP(CONCATENATE($A6,D$4),$S$4:$W$75,5,FALSE)*Budget!$D$13*Budget!$D$15*Budget!$D$17*Budget!$D$20</f>
        <v>#N/A</v>
      </c>
      <c r="E6" s="15" t="e">
        <f>VLOOKUP(CONCATENATE($A6,E$4),$S$4:$W$75,5,FALSE)*Budget!$D$13*Budget!$D$15*Budget!$D$17*Budget!$D$20</f>
        <v>#N/A</v>
      </c>
      <c r="F6" s="15" t="e">
        <f>VLOOKUP(CONCATENATE($A6,F$4),$S$4:$W$75,5,FALSE)*Budget!$D$13*Budget!$D$15*Budget!$D$17*Budget!$D$20</f>
        <v>#N/A</v>
      </c>
      <c r="G6" s="15" t="e">
        <f>VLOOKUP(CONCATENATE($A6,G$4),$S$4:$W$75,5,FALSE)*Budget!$D$13*Budget!$D$15*Budget!$D$17*Budget!$D$20</f>
        <v>#N/A</v>
      </c>
      <c r="H6" s="15" t="e">
        <f>VLOOKUP(CONCATENATE($A6,H$4),$S$4:$W$75,5,FALSE)*Budget!$D$13*Budget!$D$15*Budget!$D$17*Budget!$D$20</f>
        <v>#N/A</v>
      </c>
      <c r="I6" s="15" t="e">
        <f>VLOOKUP(CONCATENATE($A6,I$4),$S$4:$W$75,5,FALSE)*Budget!$D$13*Budget!$D$15*Budget!$D$17*Budget!$D$20</f>
        <v>#N/A</v>
      </c>
      <c r="J6" s="15" t="e">
        <f>VLOOKUP(CONCATENATE($A6,J$4),$S$4:$W$75,5,FALSE)*Budget!$D$13*Budget!$D$15*Budget!$D$17*Budget!$D$20</f>
        <v>#N/A</v>
      </c>
      <c r="K6" s="15" t="e">
        <f>VLOOKUP(CONCATENATE($A6,K$4),$S$4:$W$75,5,FALSE)*Budget!$D$13*Budget!$D$15*Budget!$D$17*Budget!$D$20</f>
        <v>#N/A</v>
      </c>
      <c r="L6" s="15" t="e">
        <f>VLOOKUP(CONCATENATE($A6,L$4),$S$4:$W$75,5,FALSE)*Budget!$D$13*Budget!$D$15*Budget!$D$17*Budget!$D$20</f>
        <v>#N/A</v>
      </c>
      <c r="M6" s="15" t="e">
        <f>VLOOKUP(CONCATENATE($A6,M$4),$S$4:$W$75,5,FALSE)*Budget!$D$13*Budget!$D$15*Budget!$D$17*Budget!$D$20</f>
        <v>#N/A</v>
      </c>
      <c r="N6" s="15" t="e">
        <f>VLOOKUP(CONCATENATE($A6,N$4),$S$4:$W$75,5,FALSE)*Budget!$D$13*Budget!$D$15*Budget!$D$17*Budget!$D$20</f>
        <v>#N/A</v>
      </c>
      <c r="O6" s="25" t="e">
        <f>SUM(C6:N6)</f>
        <v>#N/A</v>
      </c>
      <c r="P6" s="54"/>
      <c r="Q6" s="54"/>
      <c r="R6">
        <v>3</v>
      </c>
      <c r="S6" t="str">
        <f t="shared" si="0"/>
        <v>1March</v>
      </c>
      <c r="T6">
        <v>1</v>
      </c>
      <c r="U6" t="s">
        <v>57</v>
      </c>
      <c r="V6">
        <f>IF(OR(U6=$C$2,U6=$D$2,U6=$E$2),Budget!$D$10,0)</f>
        <v>0</v>
      </c>
      <c r="W6" t="e">
        <f>IF(R6&lt;=Budget!D$8,0,VLOOKUP(R6-Budget!$D$8,$R$4:V5,5,FALSE))</f>
        <v>#N/A</v>
      </c>
      <c r="X6" t="e">
        <f>SUM($V$4:V6)-SUM($W$4:W6)</f>
        <v>#N/A</v>
      </c>
      <c r="Z6">
        <v>3</v>
      </c>
      <c r="AA6" t="s">
        <v>57</v>
      </c>
      <c r="AB6">
        <v>3</v>
      </c>
      <c r="AC6">
        <v>15</v>
      </c>
    </row>
    <row r="7" spans="1:29" ht="15">
      <c r="A7">
        <v>1</v>
      </c>
      <c r="B7" s="5" t="s">
        <v>34</v>
      </c>
      <c r="C7" s="15">
        <f>Budget!$D$21/12</f>
        <v>0</v>
      </c>
      <c r="D7" s="15">
        <f>Budget!$D$21/12</f>
        <v>0</v>
      </c>
      <c r="E7" s="15">
        <f>Budget!$D$21/12</f>
        <v>0</v>
      </c>
      <c r="F7" s="15">
        <f>Budget!$D$21/12</f>
        <v>0</v>
      </c>
      <c r="G7" s="15">
        <f>Budget!$D$21/12</f>
        <v>0</v>
      </c>
      <c r="H7" s="15">
        <f>Budget!$D$21/12</f>
        <v>0</v>
      </c>
      <c r="I7" s="15">
        <f>Budget!$D$21/12</f>
        <v>0</v>
      </c>
      <c r="J7" s="15">
        <f>Budget!$D$21/12</f>
        <v>0</v>
      </c>
      <c r="K7" s="15">
        <f>Budget!$D$21/12</f>
        <v>0</v>
      </c>
      <c r="L7" s="15">
        <f>Budget!$D$21/12</f>
        <v>0</v>
      </c>
      <c r="M7" s="15">
        <f>Budget!$D$21/12</f>
        <v>0</v>
      </c>
      <c r="N7" s="15">
        <f>Budget!$D$21/12</f>
        <v>0</v>
      </c>
      <c r="O7" s="25">
        <f>SUM(C7:N7)</f>
        <v>0</v>
      </c>
      <c r="P7" s="54"/>
      <c r="Q7" s="54"/>
      <c r="R7">
        <v>4</v>
      </c>
      <c r="S7" t="str">
        <f t="shared" si="0"/>
        <v>1April</v>
      </c>
      <c r="T7">
        <v>1</v>
      </c>
      <c r="U7" t="s">
        <v>58</v>
      </c>
      <c r="V7">
        <f>IF(OR(U7=$C$2,U7=$D$2,U7=$E$2),Budget!$D$10,0)</f>
        <v>0</v>
      </c>
      <c r="W7" t="e">
        <f>IF(R7&lt;=Budget!D$8,0,VLOOKUP(R7-Budget!$D$8,$R$4:V6,5,FALSE))</f>
        <v>#N/A</v>
      </c>
      <c r="X7" t="e">
        <f>SUM($V$4:V7)-SUM($W$4:W7)</f>
        <v>#N/A</v>
      </c>
      <c r="Z7">
        <v>4</v>
      </c>
      <c r="AA7" t="s">
        <v>58</v>
      </c>
      <c r="AB7">
        <v>4</v>
      </c>
      <c r="AC7">
        <v>16</v>
      </c>
    </row>
    <row r="8" spans="1:29" ht="15">
      <c r="A8">
        <v>1</v>
      </c>
      <c r="B8" s="12" t="s">
        <v>33</v>
      </c>
      <c r="C8" s="17">
        <f>SUM(C6:C7)</f>
        <v>0</v>
      </c>
      <c r="D8" s="17" t="e">
        <f aca="true" t="shared" si="1" ref="D8:N8">SUM(D6:D7)</f>
        <v>#N/A</v>
      </c>
      <c r="E8" s="17" t="e">
        <f t="shared" si="1"/>
        <v>#N/A</v>
      </c>
      <c r="F8" s="17" t="e">
        <f t="shared" si="1"/>
        <v>#N/A</v>
      </c>
      <c r="G8" s="17" t="e">
        <f t="shared" si="1"/>
        <v>#N/A</v>
      </c>
      <c r="H8" s="17" t="e">
        <f t="shared" si="1"/>
        <v>#N/A</v>
      </c>
      <c r="I8" s="17" t="e">
        <f t="shared" si="1"/>
        <v>#N/A</v>
      </c>
      <c r="J8" s="17" t="e">
        <f t="shared" si="1"/>
        <v>#N/A</v>
      </c>
      <c r="K8" s="17" t="e">
        <f t="shared" si="1"/>
        <v>#N/A</v>
      </c>
      <c r="L8" s="17" t="e">
        <f t="shared" si="1"/>
        <v>#N/A</v>
      </c>
      <c r="M8" s="17" t="e">
        <f t="shared" si="1"/>
        <v>#N/A</v>
      </c>
      <c r="N8" s="17" t="e">
        <f t="shared" si="1"/>
        <v>#N/A</v>
      </c>
      <c r="O8" s="25" t="e">
        <f>SUM(C8:N8)</f>
        <v>#N/A</v>
      </c>
      <c r="P8" s="54"/>
      <c r="Q8" s="54"/>
      <c r="R8">
        <v>5</v>
      </c>
      <c r="S8" t="str">
        <f t="shared" si="0"/>
        <v>1May</v>
      </c>
      <c r="T8">
        <v>1</v>
      </c>
      <c r="U8" t="s">
        <v>59</v>
      </c>
      <c r="V8">
        <f>IF(OR(U8=$C$2,U8=$D$2,U8=$E$2),Budget!$D$10,0)</f>
        <v>0</v>
      </c>
      <c r="W8" t="e">
        <f>IF(R8&lt;=Budget!D$8,0,VLOOKUP(R8-Budget!$D$8,$R$4:V7,5,FALSE))</f>
        <v>#N/A</v>
      </c>
      <c r="X8" t="e">
        <f>SUM($V$4:V8)-SUM($W$4:W8)</f>
        <v>#N/A</v>
      </c>
      <c r="Z8">
        <v>5</v>
      </c>
      <c r="AA8" t="s">
        <v>59</v>
      </c>
      <c r="AB8">
        <v>5</v>
      </c>
      <c r="AC8">
        <v>17</v>
      </c>
    </row>
    <row r="9" spans="1:29" ht="15">
      <c r="A9">
        <v>1</v>
      </c>
      <c r="B9" s="13"/>
      <c r="O9" s="25"/>
      <c r="P9" s="54"/>
      <c r="Q9" s="54"/>
      <c r="R9">
        <v>6</v>
      </c>
      <c r="S9" t="str">
        <f t="shared" si="0"/>
        <v>1June</v>
      </c>
      <c r="T9">
        <v>1</v>
      </c>
      <c r="U9" t="s">
        <v>60</v>
      </c>
      <c r="V9">
        <f>IF(OR(U9=$C$2,U9=$D$2,U9=$E$2),Budget!$D$10,0)</f>
        <v>0</v>
      </c>
      <c r="W9" t="e">
        <f>IF(R9&lt;=Budget!D$8,0,VLOOKUP(R9-Budget!$D$8,$R$4:V8,5,FALSE))</f>
        <v>#N/A</v>
      </c>
      <c r="X9" t="e">
        <f>SUM($V$4:V9)-SUM($W$4:W9)</f>
        <v>#N/A</v>
      </c>
      <c r="Z9">
        <v>6</v>
      </c>
      <c r="AA9" t="s">
        <v>60</v>
      </c>
      <c r="AB9">
        <v>6</v>
      </c>
      <c r="AC9">
        <v>18</v>
      </c>
    </row>
    <row r="10" spans="1:29" ht="15">
      <c r="A10">
        <v>1</v>
      </c>
      <c r="B10" s="9" t="s">
        <v>2</v>
      </c>
      <c r="O10" s="25"/>
      <c r="P10" s="54"/>
      <c r="Q10" s="54"/>
      <c r="R10">
        <v>7</v>
      </c>
      <c r="S10" t="str">
        <f t="shared" si="0"/>
        <v>1July</v>
      </c>
      <c r="T10">
        <v>1</v>
      </c>
      <c r="U10" t="s">
        <v>61</v>
      </c>
      <c r="V10">
        <f>IF(OR(U10=$C$2,U10=$D$2,U10=$E$2),Budget!$D$10,0)</f>
        <v>0</v>
      </c>
      <c r="W10" t="e">
        <f>IF(R10&lt;=Budget!D$8,0,VLOOKUP(R10-Budget!$D$8,$R$4:V9,5,FALSE))</f>
        <v>#N/A</v>
      </c>
      <c r="X10" t="e">
        <f>SUM($V$4:V10)-SUM($W$4:W10)</f>
        <v>#N/A</v>
      </c>
      <c r="Z10">
        <v>7</v>
      </c>
      <c r="AA10" t="s">
        <v>61</v>
      </c>
      <c r="AB10">
        <v>7</v>
      </c>
      <c r="AC10">
        <v>19</v>
      </c>
    </row>
    <row r="11" spans="1:29" ht="15">
      <c r="A11">
        <v>1</v>
      </c>
      <c r="B11" s="4" t="s">
        <v>3</v>
      </c>
      <c r="C11" s="15">
        <f>VLOOKUP(CONCATENATE($A11,C$4),$S$4:$W$75,4,FALSE)*Budget!$D$25*Budget!$D$13</f>
        <v>0</v>
      </c>
      <c r="D11" s="15">
        <f>VLOOKUP(CONCATENATE($A11,D$4),$S$4:$W$75,4,FALSE)*Budget!$D$25*Budget!$D$13</f>
        <v>0</v>
      </c>
      <c r="E11" s="15">
        <f>VLOOKUP(CONCATENATE($A11,E$4),$S$4:$W$75,4,FALSE)*Budget!$D$25*Budget!$D$13</f>
        <v>0</v>
      </c>
      <c r="F11" s="15">
        <f>VLOOKUP(CONCATENATE($A11,F$4),$S$4:$W$75,4,FALSE)*Budget!$D$25*Budget!$D$13</f>
        <v>0</v>
      </c>
      <c r="G11" s="15">
        <f>VLOOKUP(CONCATENATE($A11,G$4),$S$4:$W$75,4,FALSE)*Budget!$D$25*Budget!$D$13</f>
        <v>0</v>
      </c>
      <c r="H11" s="15">
        <f>VLOOKUP(CONCATENATE($A11,H$4),$S$4:$W$75,4,FALSE)*Budget!$D$25*Budget!$D$13</f>
        <v>0</v>
      </c>
      <c r="I11" s="15">
        <f>VLOOKUP(CONCATENATE($A11,I$4),$S$4:$W$75,4,FALSE)*Budget!$D$25*Budget!$D$13</f>
        <v>0</v>
      </c>
      <c r="J11" s="15">
        <f>VLOOKUP(CONCATENATE($A11,J$4),$S$4:$W$75,4,FALSE)*Budget!$D$25*Budget!$D$13</f>
        <v>0</v>
      </c>
      <c r="K11" s="15">
        <f>VLOOKUP(CONCATENATE($A11,K$4),$S$4:$W$75,4,FALSE)*Budget!$D$25*Budget!$D$13</f>
        <v>0</v>
      </c>
      <c r="L11" s="15">
        <f>VLOOKUP(CONCATENATE($A11,L$4),$S$4:$W$75,4,FALSE)*Budget!$D$25*Budget!$D$13</f>
        <v>0</v>
      </c>
      <c r="M11" s="15">
        <f>VLOOKUP(CONCATENATE($A11,M$4),$S$4:$W$75,4,FALSE)*Budget!$D$25*Budget!$D$13</f>
        <v>0</v>
      </c>
      <c r="N11" s="15">
        <f>VLOOKUP(CONCATENATE($A11,N$4),$S$4:$W$75,4,FALSE)*Budget!$D$25*Budget!$D$13</f>
        <v>0</v>
      </c>
      <c r="O11" s="25">
        <f aca="true" t="shared" si="2" ref="O11:O20">SUM(C11:N11)</f>
        <v>0</v>
      </c>
      <c r="P11" s="54"/>
      <c r="Q11" s="54"/>
      <c r="R11">
        <v>8</v>
      </c>
      <c r="S11" t="str">
        <f t="shared" si="0"/>
        <v>1August</v>
      </c>
      <c r="T11">
        <v>1</v>
      </c>
      <c r="U11" t="s">
        <v>62</v>
      </c>
      <c r="V11">
        <f>IF(OR(U11=$C$2,U11=$D$2,U11=$E$2),Budget!$D$10,0)</f>
        <v>0</v>
      </c>
      <c r="W11" t="e">
        <f>IF(R11&lt;=Budget!D$8,0,VLOOKUP(R11-Budget!$D$8,$R$4:V10,5,FALSE))</f>
        <v>#N/A</v>
      </c>
      <c r="X11" t="e">
        <f>SUM($V$4:V11)-SUM($W$4:W11)</f>
        <v>#N/A</v>
      </c>
      <c r="Z11">
        <v>8</v>
      </c>
      <c r="AA11" t="s">
        <v>62</v>
      </c>
      <c r="AB11">
        <v>8</v>
      </c>
      <c r="AC11">
        <v>20</v>
      </c>
    </row>
    <row r="12" spans="1:29" ht="15">
      <c r="A12">
        <v>1</v>
      </c>
      <c r="B12" s="4" t="s">
        <v>70</v>
      </c>
      <c r="C12" s="16" t="e">
        <f>VLOOKUP(CONCATENATE($A12,C$4),$S$4:$X$75,6,FALSE)*(Budget!$F$26/(Budget!$D$10*Budget!$D$8))</f>
        <v>#DIV/0!</v>
      </c>
      <c r="D12" s="16" t="e">
        <f>VLOOKUP(CONCATENATE($A12,D$4),$S$4:$X$75,6,FALSE)*(Budget!$F$26/(Budget!$D$10*Budget!$D$8))</f>
        <v>#N/A</v>
      </c>
      <c r="E12" s="16" t="e">
        <f>VLOOKUP(CONCATENATE($A12,E$4),$S$4:$X$75,6,FALSE)*(Budget!$F$26/(Budget!$D$10*Budget!$D$8))</f>
        <v>#N/A</v>
      </c>
      <c r="F12" s="16" t="e">
        <f>VLOOKUP(CONCATENATE($A12,F$4),$S$4:$X$75,6,FALSE)*(Budget!$F$26/(Budget!$D$10*Budget!$D$8))</f>
        <v>#N/A</v>
      </c>
      <c r="G12" s="16" t="e">
        <f>VLOOKUP(CONCATENATE($A12,G$4),$S$4:$X$75,6,FALSE)*(Budget!$F$26/(Budget!$D$10*Budget!$D$8))</f>
        <v>#N/A</v>
      </c>
      <c r="H12" s="16" t="e">
        <f>VLOOKUP(CONCATENATE($A12,H$4),$S$4:$X$75,6,FALSE)*(Budget!$F$26/(Budget!$D$10*Budget!$D$8))</f>
        <v>#N/A</v>
      </c>
      <c r="I12" s="16" t="e">
        <f>VLOOKUP(CONCATENATE($A12,I$4),$S$4:$X$75,6,FALSE)*(Budget!$F$26/(Budget!$D$10*Budget!$D$8))</f>
        <v>#N/A</v>
      </c>
      <c r="J12" s="16" t="e">
        <f>VLOOKUP(CONCATENATE($A12,J$4),$S$4:$X$75,6,FALSE)*(Budget!$F$26/(Budget!$D$10*Budget!$D$8))</f>
        <v>#N/A</v>
      </c>
      <c r="K12" s="16" t="e">
        <f>VLOOKUP(CONCATENATE($A12,K$4),$S$4:$X$75,6,FALSE)*(Budget!$F$26/(Budget!$D$10*Budget!$D$8))</f>
        <v>#N/A</v>
      </c>
      <c r="L12" s="16" t="e">
        <f>VLOOKUP(CONCATENATE($A12,L$4),$S$4:$X$75,6,FALSE)*(Budget!$F$26/(Budget!$D$10*Budget!$D$8))</f>
        <v>#N/A</v>
      </c>
      <c r="M12" s="16" t="e">
        <f>VLOOKUP(CONCATENATE($A12,M$4),$S$4:$X$75,6,FALSE)*(Budget!$F$26/(Budget!$D$10*Budget!$D$8))</f>
        <v>#N/A</v>
      </c>
      <c r="N12" s="16" t="e">
        <f>VLOOKUP(CONCATENATE($A12,N$4),$S$4:$X$75,6,FALSE)*(Budget!$F$26/(Budget!$D$10*Budget!$D$8))</f>
        <v>#N/A</v>
      </c>
      <c r="O12" s="25" t="e">
        <f t="shared" si="2"/>
        <v>#DIV/0!</v>
      </c>
      <c r="P12" s="54"/>
      <c r="Q12" s="54"/>
      <c r="R12">
        <v>9</v>
      </c>
      <c r="S12" t="str">
        <f t="shared" si="0"/>
        <v>1September</v>
      </c>
      <c r="T12">
        <v>1</v>
      </c>
      <c r="U12" t="s">
        <v>63</v>
      </c>
      <c r="V12">
        <f>IF(OR(U12=$C$2,U12=$D$2,U12=$E$2),Budget!$D$10,0)</f>
        <v>0</v>
      </c>
      <c r="W12" t="e">
        <f>IF(R12&lt;=Budget!D$8,0,VLOOKUP(R12-Budget!$D$8,$R$4:V11,5,FALSE))</f>
        <v>#N/A</v>
      </c>
      <c r="X12" t="e">
        <f>SUM($V$4:V12)-SUM($W$4:W12)</f>
        <v>#N/A</v>
      </c>
      <c r="Z12">
        <v>9</v>
      </c>
      <c r="AA12" t="s">
        <v>63</v>
      </c>
      <c r="AB12">
        <v>9</v>
      </c>
      <c r="AC12">
        <v>21</v>
      </c>
    </row>
    <row r="13" spans="1:29" ht="15">
      <c r="A13">
        <v>1</v>
      </c>
      <c r="B13" s="4" t="s">
        <v>5</v>
      </c>
      <c r="C13" s="16" t="e">
        <f>VLOOKUP(CONCATENATE($A13,C$4),$S$4:$X$75,6,FALSE)*(Budget!$F$27/(Budget!$D$10*Budget!$D$8))</f>
        <v>#DIV/0!</v>
      </c>
      <c r="D13" s="16" t="e">
        <f>VLOOKUP(CONCATENATE($A13,D$4),$S$4:$X$75,6,FALSE)*(Budget!$F$27/(Budget!$D$10*Budget!$D$8))</f>
        <v>#N/A</v>
      </c>
      <c r="E13" s="16" t="e">
        <f>VLOOKUP(CONCATENATE($A13,E$4),$S$4:$X$75,6,FALSE)*(Budget!$F$27/(Budget!$D$10*Budget!$D$8))</f>
        <v>#N/A</v>
      </c>
      <c r="F13" s="16" t="e">
        <f>VLOOKUP(CONCATENATE($A13,F$4),$S$4:$X$75,6,FALSE)*(Budget!$F$27/(Budget!$D$10*Budget!$D$8))</f>
        <v>#N/A</v>
      </c>
      <c r="G13" s="16" t="e">
        <f>VLOOKUP(CONCATENATE($A13,G$4),$S$4:$X$75,6,FALSE)*(Budget!$F$27/(Budget!$D$10*Budget!$D$8))</f>
        <v>#N/A</v>
      </c>
      <c r="H13" s="16" t="e">
        <f>VLOOKUP(CONCATENATE($A13,H$4),$S$4:$X$75,6,FALSE)*(Budget!$F$27/(Budget!$D$10*Budget!$D$8))</f>
        <v>#N/A</v>
      </c>
      <c r="I13" s="16" t="e">
        <f>VLOOKUP(CONCATENATE($A13,I$4),$S$4:$X$75,6,FALSE)*(Budget!$F$27/(Budget!$D$10*Budget!$D$8))</f>
        <v>#N/A</v>
      </c>
      <c r="J13" s="16" t="e">
        <f>VLOOKUP(CONCATENATE($A13,J$4),$S$4:$X$75,6,FALSE)*(Budget!$F$27/(Budget!$D$10*Budget!$D$8))</f>
        <v>#N/A</v>
      </c>
      <c r="K13" s="16" t="e">
        <f>VLOOKUP(CONCATENATE($A13,K$4),$S$4:$X$75,6,FALSE)*(Budget!$F$27/(Budget!$D$10*Budget!$D$8))</f>
        <v>#N/A</v>
      </c>
      <c r="L13" s="16" t="e">
        <f>VLOOKUP(CONCATENATE($A13,L$4),$S$4:$X$75,6,FALSE)*(Budget!$F$27/(Budget!$D$10*Budget!$D$8))</f>
        <v>#N/A</v>
      </c>
      <c r="M13" s="16" t="e">
        <f>VLOOKUP(CONCATENATE($A13,M$4),$S$4:$X$75,6,FALSE)*(Budget!$F$27/(Budget!$D$10*Budget!$D$8))</f>
        <v>#N/A</v>
      </c>
      <c r="N13" s="16" t="e">
        <f>VLOOKUP(CONCATENATE($A13,N$4),$S$4:$X$75,6,FALSE)*(Budget!$F$27/(Budget!$D$10*Budget!$D$8))</f>
        <v>#N/A</v>
      </c>
      <c r="O13" s="25" t="e">
        <f t="shared" si="2"/>
        <v>#DIV/0!</v>
      </c>
      <c r="P13" s="54"/>
      <c r="Q13" s="54"/>
      <c r="R13">
        <v>10</v>
      </c>
      <c r="S13" t="str">
        <f t="shared" si="0"/>
        <v>1October</v>
      </c>
      <c r="T13">
        <v>1</v>
      </c>
      <c r="U13" t="s">
        <v>64</v>
      </c>
      <c r="V13">
        <f>IF(OR(U13=$C$2,U13=$D$2,U13=$E$2),Budget!$D$10,0)</f>
        <v>0</v>
      </c>
      <c r="W13" t="e">
        <f>IF(R13&lt;=Budget!D$8,0,VLOOKUP(R13-Budget!$D$8,$R$4:V12,5,FALSE))</f>
        <v>#N/A</v>
      </c>
      <c r="X13" t="e">
        <f>SUM($V$4:V13)-SUM($W$4:W13)</f>
        <v>#N/A</v>
      </c>
      <c r="Z13">
        <v>10</v>
      </c>
      <c r="AA13" t="s">
        <v>64</v>
      </c>
      <c r="AB13">
        <v>10</v>
      </c>
      <c r="AC13">
        <v>22</v>
      </c>
    </row>
    <row r="14" spans="1:29" ht="15">
      <c r="A14">
        <v>1</v>
      </c>
      <c r="B14" s="4" t="s">
        <v>82</v>
      </c>
      <c r="C14" s="16">
        <v>0</v>
      </c>
      <c r="D14" s="16">
        <v>0</v>
      </c>
      <c r="E14" s="16">
        <v>0</v>
      </c>
      <c r="F14" s="16">
        <v>0</v>
      </c>
      <c r="G14" s="16">
        <f>Budget!$G$28/5</f>
        <v>0</v>
      </c>
      <c r="H14" s="16">
        <f>Budget!$G$28/5</f>
        <v>0</v>
      </c>
      <c r="I14" s="16">
        <f>Budget!$G$28/5</f>
        <v>0</v>
      </c>
      <c r="J14" s="16">
        <f>Budget!$G$28/5</f>
        <v>0</v>
      </c>
      <c r="K14" s="16">
        <f>Budget!$G$28/5</f>
        <v>0</v>
      </c>
      <c r="L14" s="16">
        <v>0</v>
      </c>
      <c r="M14" s="16">
        <v>0</v>
      </c>
      <c r="N14" s="16">
        <v>0</v>
      </c>
      <c r="O14" s="25">
        <f t="shared" si="2"/>
        <v>0</v>
      </c>
      <c r="P14" s="54"/>
      <c r="Q14" s="54"/>
      <c r="R14">
        <v>11</v>
      </c>
      <c r="S14" t="str">
        <f t="shared" si="0"/>
        <v>1November</v>
      </c>
      <c r="T14">
        <v>1</v>
      </c>
      <c r="U14" t="s">
        <v>65</v>
      </c>
      <c r="V14">
        <f>IF(OR(U14=$C$2,U14=$D$2,U14=$E$2),Budget!$D$10,0)</f>
        <v>0</v>
      </c>
      <c r="W14" t="e">
        <f>IF(R14&lt;=Budget!D$8,0,VLOOKUP(R14-Budget!$D$8,$R$4:V13,5,FALSE))</f>
        <v>#N/A</v>
      </c>
      <c r="X14" t="e">
        <f>SUM($V$4:V14)-SUM($W$4:W14)</f>
        <v>#N/A</v>
      </c>
      <c r="Z14">
        <v>11</v>
      </c>
      <c r="AA14" t="s">
        <v>65</v>
      </c>
      <c r="AB14">
        <v>11</v>
      </c>
      <c r="AC14">
        <v>23</v>
      </c>
    </row>
    <row r="15" spans="1:29" ht="15">
      <c r="A15">
        <v>1</v>
      </c>
      <c r="B15" s="4" t="s">
        <v>53</v>
      </c>
      <c r="C15" s="16">
        <f>Budget!$G$29/12</f>
        <v>0</v>
      </c>
      <c r="D15" s="16">
        <f>Budget!$G$29/12</f>
        <v>0</v>
      </c>
      <c r="E15" s="16">
        <f>Budget!$G$29/12</f>
        <v>0</v>
      </c>
      <c r="F15" s="16">
        <f>Budget!$G$29/12</f>
        <v>0</v>
      </c>
      <c r="G15" s="16">
        <f>Budget!$G$29/12</f>
        <v>0</v>
      </c>
      <c r="H15" s="16">
        <f>Budget!$G$29/12</f>
        <v>0</v>
      </c>
      <c r="I15" s="16">
        <f>Budget!$G$29/12</f>
        <v>0</v>
      </c>
      <c r="J15" s="16">
        <f>Budget!$G$29/12</f>
        <v>0</v>
      </c>
      <c r="K15" s="16">
        <f>Budget!$G$29/12</f>
        <v>0</v>
      </c>
      <c r="L15" s="16">
        <f>Budget!$G$29/12</f>
        <v>0</v>
      </c>
      <c r="M15" s="16">
        <f>Budget!$G$29/12</f>
        <v>0</v>
      </c>
      <c r="N15" s="16">
        <f>Budget!$G$29/12</f>
        <v>0</v>
      </c>
      <c r="O15" s="25">
        <f t="shared" si="2"/>
        <v>0</v>
      </c>
      <c r="P15" s="54"/>
      <c r="Q15" s="54"/>
      <c r="R15">
        <v>12</v>
      </c>
      <c r="S15" t="str">
        <f t="shared" si="0"/>
        <v>1December</v>
      </c>
      <c r="T15">
        <v>1</v>
      </c>
      <c r="U15" t="s">
        <v>66</v>
      </c>
      <c r="V15">
        <f>IF(OR(U15=$C$2,U15=$D$2,U15=$E$2),Budget!$D$10,0)</f>
        <v>0</v>
      </c>
      <c r="W15" t="e">
        <f>IF(R15&lt;=Budget!D$8,0,VLOOKUP(R15-Budget!$D$8,$R$4:V14,5,FALSE))</f>
        <v>#N/A</v>
      </c>
      <c r="X15" t="e">
        <f>SUM($V$4:V15)-SUM($W$4:W15)</f>
        <v>#N/A</v>
      </c>
      <c r="Z15">
        <v>12</v>
      </c>
      <c r="AA15" t="s">
        <v>66</v>
      </c>
      <c r="AB15">
        <v>12</v>
      </c>
      <c r="AC15">
        <v>24</v>
      </c>
    </row>
    <row r="16" spans="1:24" ht="15">
      <c r="A16">
        <v>1</v>
      </c>
      <c r="B16" s="56" t="s">
        <v>180</v>
      </c>
      <c r="C16" s="15" t="e">
        <f>VLOOKUP(CONCATENATE($A16,C$4),$S$4:$W$75,5,FALSE)*Budget!$D$30*Budget!$E$30/Budget!$D$10</f>
        <v>#DIV/0!</v>
      </c>
      <c r="D16" s="15" t="e">
        <f>VLOOKUP(CONCATENATE($A16,D$4),$S$4:$W$75,5,FALSE)*Budget!$D$30*Budget!$E$30/Budget!$D$10</f>
        <v>#N/A</v>
      </c>
      <c r="E16" s="15" t="e">
        <f>VLOOKUP(CONCATENATE($A16,E$4),$S$4:$W$75,5,FALSE)*Budget!$D$30*Budget!$E$30/Budget!$D$10</f>
        <v>#N/A</v>
      </c>
      <c r="F16" s="15" t="e">
        <f>VLOOKUP(CONCATENATE($A16,F$4),$S$4:$W$75,5,FALSE)*Budget!$D$30*Budget!$E$30/Budget!$D$10</f>
        <v>#N/A</v>
      </c>
      <c r="G16" s="15" t="e">
        <f>VLOOKUP(CONCATENATE($A16,G$4),$S$4:$W$75,5,FALSE)*Budget!$D$30*Budget!$E$30/Budget!$D$10</f>
        <v>#N/A</v>
      </c>
      <c r="H16" s="15" t="e">
        <f>VLOOKUP(CONCATENATE($A16,H$4),$S$4:$W$75,5,FALSE)*Budget!$D$30*Budget!$E$30/Budget!$D$10</f>
        <v>#N/A</v>
      </c>
      <c r="I16" s="15" t="e">
        <f>VLOOKUP(CONCATENATE($A16,I$4),$S$4:$W$75,5,FALSE)*Budget!$D$30*Budget!$E$30/Budget!$D$10</f>
        <v>#N/A</v>
      </c>
      <c r="J16" s="15" t="e">
        <f>VLOOKUP(CONCATENATE($A16,J$4),$S$4:$W$75,5,FALSE)*Budget!$D$30*Budget!$E$30/Budget!$D$10</f>
        <v>#N/A</v>
      </c>
      <c r="K16" s="15" t="e">
        <f>VLOOKUP(CONCATENATE($A16,K$4),$S$4:$W$75,5,FALSE)*Budget!$D$30*Budget!$E$30/Budget!$D$10</f>
        <v>#N/A</v>
      </c>
      <c r="L16" s="15" t="e">
        <f>VLOOKUP(CONCATENATE($A16,L$4),$S$4:$W$75,5,FALSE)*Budget!$D$30*Budget!$E$30/Budget!$D$10</f>
        <v>#N/A</v>
      </c>
      <c r="M16" s="15" t="e">
        <f>VLOOKUP(CONCATENATE($A16,M$4),$S$4:$W$75,5,FALSE)*Budget!$D$30*Budget!$E$30/Budget!$D$10</f>
        <v>#N/A</v>
      </c>
      <c r="N16" s="15" t="e">
        <f>VLOOKUP(CONCATENATE($A16,N$4),$S$4:$W$75,5,FALSE)*Budget!$D$30*Budget!$E$30/Budget!$D$10</f>
        <v>#N/A</v>
      </c>
      <c r="O16" s="25" t="e">
        <f t="shared" si="2"/>
        <v>#DIV/0!</v>
      </c>
      <c r="P16" s="54"/>
      <c r="Q16" s="54"/>
      <c r="R16">
        <v>13</v>
      </c>
      <c r="S16" t="str">
        <f t="shared" si="0"/>
        <v>2January</v>
      </c>
      <c r="T16">
        <f aca="true" t="shared" si="3" ref="T16:T30">T4+1</f>
        <v>2</v>
      </c>
      <c r="U16" t="s">
        <v>55</v>
      </c>
      <c r="V16">
        <f>IF(OR(U16=$C$2,U16=$D$2,U16=$E$2),Budget!$D$10,0)</f>
        <v>0</v>
      </c>
      <c r="W16" t="e">
        <f>IF(R16&lt;=Budget!D$8,0,VLOOKUP(R16-Budget!$D$8,$R$4:V15,5,FALSE))</f>
        <v>#N/A</v>
      </c>
      <c r="X16" t="e">
        <f>SUM($V$4:V16)-SUM($W$4:W16)</f>
        <v>#N/A</v>
      </c>
    </row>
    <row r="17" spans="1:24" ht="15">
      <c r="A17">
        <v>1</v>
      </c>
      <c r="B17" s="4" t="s">
        <v>8</v>
      </c>
      <c r="C17" s="15">
        <f>VLOOKUP(CONCATENATE($A17,C$4),$S$4:$W$75,4,FALSE)*Budget!$D$13*Budget!$D$31</f>
        <v>0</v>
      </c>
      <c r="D17" s="15">
        <f>VLOOKUP(CONCATENATE($A17,D$4),$S$4:$W$75,4,FALSE)*Budget!$D$13*Budget!$D$31</f>
        <v>0</v>
      </c>
      <c r="E17" s="15">
        <f>VLOOKUP(CONCATENATE($A17,E$4),$S$4:$W$75,4,FALSE)*Budget!$D$13*Budget!$D$31</f>
        <v>0</v>
      </c>
      <c r="F17" s="15">
        <f>VLOOKUP(CONCATENATE($A17,F$4),$S$4:$W$75,4,FALSE)*Budget!$D$13*Budget!$D$31</f>
        <v>0</v>
      </c>
      <c r="G17" s="15">
        <f>VLOOKUP(CONCATENATE($A17,G$4),$S$4:$W$75,4,FALSE)*Budget!$D$13*Budget!$D$31</f>
        <v>0</v>
      </c>
      <c r="H17" s="15">
        <f>VLOOKUP(CONCATENATE($A17,H$4),$S$4:$W$75,4,FALSE)*Budget!$D$13*Budget!$D$31</f>
        <v>0</v>
      </c>
      <c r="I17" s="15">
        <f>VLOOKUP(CONCATENATE($A17,I$4),$S$4:$W$75,4,FALSE)*Budget!$D$13*Budget!$D$31</f>
        <v>0</v>
      </c>
      <c r="J17" s="15">
        <f>VLOOKUP(CONCATENATE($A17,J$4),$S$4:$W$75,4,FALSE)*Budget!$D$13*Budget!$D$31</f>
        <v>0</v>
      </c>
      <c r="K17" s="15">
        <f>VLOOKUP(CONCATENATE($A17,K$4),$S$4:$W$75,4,FALSE)*Budget!$D$13*Budget!$D$31</f>
        <v>0</v>
      </c>
      <c r="L17" s="15">
        <f>VLOOKUP(CONCATENATE($A17,L$4),$S$4:$W$75,4,FALSE)*Budget!$D$13*Budget!$D$31</f>
        <v>0</v>
      </c>
      <c r="M17" s="15">
        <f>VLOOKUP(CONCATENATE($A17,M$4),$S$4:$W$75,4,FALSE)*Budget!$D$13*Budget!$D$31</f>
        <v>0</v>
      </c>
      <c r="N17" s="15">
        <f>VLOOKUP(CONCATENATE($A17,N$4),$S$4:$W$75,4,FALSE)*Budget!$D$13*Budget!$D$31</f>
        <v>0</v>
      </c>
      <c r="O17" s="25">
        <f t="shared" si="2"/>
        <v>0</v>
      </c>
      <c r="P17" s="54"/>
      <c r="Q17" s="54"/>
      <c r="R17">
        <v>14</v>
      </c>
      <c r="S17" t="str">
        <f t="shared" si="0"/>
        <v>2February</v>
      </c>
      <c r="T17">
        <f t="shared" si="3"/>
        <v>2</v>
      </c>
      <c r="U17" t="s">
        <v>56</v>
      </c>
      <c r="V17">
        <f>IF(OR(U17=$C$2,U17=$D$2,U17=$E$2),Budget!$D$10,0)</f>
        <v>0</v>
      </c>
      <c r="W17" t="e">
        <f>IF(R17&lt;=Budget!D$8,0,VLOOKUP(R17-Budget!$D$8,$R$4:V16,5,FALSE))</f>
        <v>#N/A</v>
      </c>
      <c r="X17" t="e">
        <f>SUM($V$4:V17)-SUM($W$4:W17)</f>
        <v>#N/A</v>
      </c>
    </row>
    <row r="18" spans="1:24" ht="15">
      <c r="A18">
        <v>1</v>
      </c>
      <c r="B18" s="4" t="s">
        <v>32</v>
      </c>
      <c r="C18" s="15" t="e">
        <f>VLOOKUP(CONCATENATE($A18,C$4),$S$4:$W$75,5,FALSE)*Budget!$D$32*Budget!$E$32/Budget!$D$10</f>
        <v>#DIV/0!</v>
      </c>
      <c r="D18" s="15" t="e">
        <f>VLOOKUP(CONCATENATE($A18,D$4),$S$4:$W$75,5,FALSE)*Budget!$D$32*Budget!$E$32/Budget!$D$10</f>
        <v>#N/A</v>
      </c>
      <c r="E18" s="15" t="e">
        <f>VLOOKUP(CONCATENATE($A18,E$4),$S$4:$W$75,5,FALSE)*Budget!$D$32*Budget!$E$32/Budget!$D$10</f>
        <v>#N/A</v>
      </c>
      <c r="F18" s="15" t="e">
        <f>VLOOKUP(CONCATENATE($A18,F$4),$S$4:$W$75,5,FALSE)*Budget!$D$32*Budget!$E$32/Budget!$D$10</f>
        <v>#N/A</v>
      </c>
      <c r="G18" s="15" t="e">
        <f>VLOOKUP(CONCATENATE($A18,G$4),$S$4:$W$75,5,FALSE)*Budget!$D$32*Budget!$E$32/Budget!$D$10</f>
        <v>#N/A</v>
      </c>
      <c r="H18" s="15" t="e">
        <f>VLOOKUP(CONCATENATE($A18,H$4),$S$4:$W$75,5,FALSE)*Budget!$D$32*Budget!$E$32/Budget!$D$10</f>
        <v>#N/A</v>
      </c>
      <c r="I18" s="15" t="e">
        <f>VLOOKUP(CONCATENATE($A18,I$4),$S$4:$W$75,5,FALSE)*Budget!$D$32*Budget!$E$32/Budget!$D$10</f>
        <v>#N/A</v>
      </c>
      <c r="J18" s="15" t="e">
        <f>VLOOKUP(CONCATENATE($A18,J$4),$S$4:$W$75,5,FALSE)*Budget!$D$32*Budget!$E$32/Budget!$D$10</f>
        <v>#N/A</v>
      </c>
      <c r="K18" s="15" t="e">
        <f>VLOOKUP(CONCATENATE($A18,K$4),$S$4:$W$75,5,FALSE)*Budget!$D$32*Budget!$E$32/Budget!$D$10</f>
        <v>#N/A</v>
      </c>
      <c r="L18" s="15" t="e">
        <f>VLOOKUP(CONCATENATE($A18,L$4),$S$4:$W$75,5,FALSE)*Budget!$D$32*Budget!$E$32/Budget!$D$10</f>
        <v>#N/A</v>
      </c>
      <c r="M18" s="15" t="e">
        <f>VLOOKUP(CONCATENATE($A18,M$4),$S$4:$W$75,5,FALSE)*Budget!$D$32*Budget!$E$32/Budget!$D$10</f>
        <v>#N/A</v>
      </c>
      <c r="N18" s="15" t="e">
        <f>VLOOKUP(CONCATENATE($A18,N$4),$S$4:$W$75,5,FALSE)*Budget!$D$32*Budget!$E$32/Budget!$D$10</f>
        <v>#N/A</v>
      </c>
      <c r="O18" s="25" t="e">
        <f t="shared" si="2"/>
        <v>#DIV/0!</v>
      </c>
      <c r="P18" s="54"/>
      <c r="Q18" s="54"/>
      <c r="R18">
        <v>15</v>
      </c>
      <c r="S18" t="str">
        <f t="shared" si="0"/>
        <v>2March</v>
      </c>
      <c r="T18">
        <f t="shared" si="3"/>
        <v>2</v>
      </c>
      <c r="U18" t="s">
        <v>57</v>
      </c>
      <c r="V18">
        <f>IF(OR(U18=$C$2,U18=$D$2,U18=$E$2),Budget!$D$10,0)</f>
        <v>0</v>
      </c>
      <c r="W18" t="e">
        <f>IF(R18&lt;=Budget!D$8,0,VLOOKUP(R18-Budget!$D$8,$R$4:V17,5,FALSE))</f>
        <v>#N/A</v>
      </c>
      <c r="X18" t="e">
        <f>SUM($V$4:V18)-SUM($W$4:W18)</f>
        <v>#N/A</v>
      </c>
    </row>
    <row r="19" spans="1:24" ht="15">
      <c r="A19">
        <v>1</v>
      </c>
      <c r="B19" s="4" t="s">
        <v>7</v>
      </c>
      <c r="C19" s="16" t="e">
        <f>VLOOKUP(CONCATENATE($A19,C$4),$S$4:$X$75,6,FALSE)*(Budget!$F$33/(Budget!$D$10*Budget!$D$8))</f>
        <v>#DIV/0!</v>
      </c>
      <c r="D19" s="16" t="e">
        <f>VLOOKUP(CONCATENATE($A11,D$4),$S$4:$X$75,6,FALSE)*(Budget!$F$33/(Budget!$D$10*Budget!$D$8))</f>
        <v>#N/A</v>
      </c>
      <c r="E19" s="16" t="e">
        <f>VLOOKUP(CONCATENATE($A11,E$4),$S$4:$X$75,6,FALSE)*(Budget!$F$33/(Budget!$D$10*Budget!$D$8))</f>
        <v>#N/A</v>
      </c>
      <c r="F19" s="16" t="e">
        <f>VLOOKUP(CONCATENATE($A11,F$4),$S$4:$X$75,6,FALSE)*(Budget!$F$33/(Budget!$D$10*Budget!$D$8))</f>
        <v>#N/A</v>
      </c>
      <c r="G19" s="16" t="e">
        <f>VLOOKUP(CONCATENATE($A11,G$4),$S$4:$X$75,6,FALSE)*(Budget!$F$33/(Budget!$D$10*Budget!$D$8))</f>
        <v>#N/A</v>
      </c>
      <c r="H19" s="16" t="e">
        <f>VLOOKUP(CONCATENATE($A11,H$4),$S$4:$X$75,6,FALSE)*(Budget!$F$33/(Budget!$D$10*Budget!$D$8))</f>
        <v>#N/A</v>
      </c>
      <c r="I19" s="16" t="e">
        <f>VLOOKUP(CONCATENATE($A11,I$4),$S$4:$X$75,6,FALSE)*(Budget!$F$33/(Budget!$D$10*Budget!$D$8))</f>
        <v>#N/A</v>
      </c>
      <c r="J19" s="16" t="e">
        <f>VLOOKUP(CONCATENATE($A11,J$4),$S$4:$X$75,6,FALSE)*(Budget!$F$33/(Budget!$D$10*Budget!$D$8))</f>
        <v>#N/A</v>
      </c>
      <c r="K19" s="16" t="e">
        <f>VLOOKUP(CONCATENATE($A11,K$4),$S$4:$X$75,6,FALSE)*(Budget!$F$33/(Budget!$D$10*Budget!$D$8))</f>
        <v>#N/A</v>
      </c>
      <c r="L19" s="16" t="e">
        <f>VLOOKUP(CONCATENATE($A11,L$4),$S$4:$X$75,6,FALSE)*(Budget!$F$33/(Budget!$D$10*Budget!$D$8))</f>
        <v>#N/A</v>
      </c>
      <c r="M19" s="16" t="e">
        <f>VLOOKUP(CONCATENATE($A11,M$4),$S$4:$X$75,6,FALSE)*(Budget!$F$33/(Budget!$D$10*Budget!$D$8))</f>
        <v>#N/A</v>
      </c>
      <c r="N19" s="16" t="e">
        <f>VLOOKUP(CONCATENATE($A11,N$4),$S$4:$X$75,6,FALSE)*(Budget!$F$33/(Budget!$D$10*Budget!$D$8))</f>
        <v>#N/A</v>
      </c>
      <c r="O19" s="25" t="e">
        <f t="shared" si="2"/>
        <v>#DIV/0!</v>
      </c>
      <c r="P19" s="54"/>
      <c r="Q19" s="54"/>
      <c r="R19">
        <v>16</v>
      </c>
      <c r="S19" t="str">
        <f t="shared" si="0"/>
        <v>2April</v>
      </c>
      <c r="T19">
        <f t="shared" si="3"/>
        <v>2</v>
      </c>
      <c r="U19" t="s">
        <v>58</v>
      </c>
      <c r="V19">
        <f>IF(OR(U19=$C$2,U19=$D$2,U19=$E$2),Budget!$D$10,0)</f>
        <v>0</v>
      </c>
      <c r="W19" t="e">
        <f>IF(R19&lt;=Budget!D$8,0,VLOOKUP(R19-Budget!$D$8,$R$4:V18,5,FALSE))</f>
        <v>#N/A</v>
      </c>
      <c r="X19" t="e">
        <f>SUM($V$4:V19)-SUM($W$4:W19)</f>
        <v>#N/A</v>
      </c>
    </row>
    <row r="20" spans="1:24" ht="15">
      <c r="A20">
        <v>1</v>
      </c>
      <c r="B20" s="6" t="s">
        <v>38</v>
      </c>
      <c r="C20" s="17" t="e">
        <f>SUM(C11:C19)</f>
        <v>#DIV/0!</v>
      </c>
      <c r="D20" s="17" t="e">
        <f>SUM(D11:D19)</f>
        <v>#N/A</v>
      </c>
      <c r="E20" s="17" t="e">
        <f aca="true" t="shared" si="4" ref="E20:N20">SUM(E11:E19)</f>
        <v>#N/A</v>
      </c>
      <c r="F20" s="17" t="e">
        <f t="shared" si="4"/>
        <v>#N/A</v>
      </c>
      <c r="G20" s="17" t="e">
        <f t="shared" si="4"/>
        <v>#N/A</v>
      </c>
      <c r="H20" s="17" t="e">
        <f t="shared" si="4"/>
        <v>#N/A</v>
      </c>
      <c r="I20" s="17" t="e">
        <f t="shared" si="4"/>
        <v>#N/A</v>
      </c>
      <c r="J20" s="17" t="e">
        <f t="shared" si="4"/>
        <v>#N/A</v>
      </c>
      <c r="K20" s="17" t="e">
        <f t="shared" si="4"/>
        <v>#N/A</v>
      </c>
      <c r="L20" s="17" t="e">
        <f t="shared" si="4"/>
        <v>#N/A</v>
      </c>
      <c r="M20" s="17" t="e">
        <f t="shared" si="4"/>
        <v>#N/A</v>
      </c>
      <c r="N20" s="17" t="e">
        <f t="shared" si="4"/>
        <v>#N/A</v>
      </c>
      <c r="O20" s="25" t="e">
        <f t="shared" si="2"/>
        <v>#DIV/0!</v>
      </c>
      <c r="P20" s="54"/>
      <c r="Q20" s="54"/>
      <c r="R20">
        <v>17</v>
      </c>
      <c r="S20" t="str">
        <f t="shared" si="0"/>
        <v>2May</v>
      </c>
      <c r="T20">
        <f t="shared" si="3"/>
        <v>2</v>
      </c>
      <c r="U20" t="s">
        <v>59</v>
      </c>
      <c r="V20">
        <f>IF(OR(U20=$C$2,U20=$D$2,U20=$E$2),Budget!$D$10,0)</f>
        <v>0</v>
      </c>
      <c r="W20" t="e">
        <f>IF(R20&lt;=Budget!D$8,0,VLOOKUP(R20-Budget!$D$8,$R$4:V19,5,FALSE))</f>
        <v>#N/A</v>
      </c>
      <c r="X20" t="e">
        <f>SUM($V$4:V20)-SUM($W$4:W20)</f>
        <v>#N/A</v>
      </c>
    </row>
    <row r="21" spans="1:24" ht="15">
      <c r="A21">
        <v>1</v>
      </c>
      <c r="B21" s="14"/>
      <c r="O21" s="25"/>
      <c r="P21" s="54"/>
      <c r="Q21" s="54"/>
      <c r="R21">
        <v>18</v>
      </c>
      <c r="S21" t="str">
        <f t="shared" si="0"/>
        <v>2June</v>
      </c>
      <c r="T21">
        <f t="shared" si="3"/>
        <v>2</v>
      </c>
      <c r="U21" t="s">
        <v>60</v>
      </c>
      <c r="V21">
        <f>IF(OR(U21=$C$2,U21=$D$2,U21=$E$2),Budget!$D$10,0)</f>
        <v>0</v>
      </c>
      <c r="W21" t="e">
        <f>IF(R21&lt;=Budget!D$8,0,VLOOKUP(R21-Budget!$D$8,$R$4:V20,5,FALSE))</f>
        <v>#N/A</v>
      </c>
      <c r="X21" t="e">
        <f>SUM($V$4:V21)-SUM($W$4:W21)</f>
        <v>#N/A</v>
      </c>
    </row>
    <row r="22" spans="1:24" ht="15">
      <c r="A22">
        <v>1</v>
      </c>
      <c r="B22" s="9" t="s">
        <v>9</v>
      </c>
      <c r="O22" s="25"/>
      <c r="P22" s="54"/>
      <c r="Q22" s="54"/>
      <c r="R22">
        <v>19</v>
      </c>
      <c r="S22" t="str">
        <f t="shared" si="0"/>
        <v>2July</v>
      </c>
      <c r="T22">
        <f t="shared" si="3"/>
        <v>2</v>
      </c>
      <c r="U22" t="s">
        <v>61</v>
      </c>
      <c r="V22">
        <f>IF(OR(U22=$C$2,U22=$D$2,U22=$E$2),Budget!$D$10,0)</f>
        <v>0</v>
      </c>
      <c r="W22" t="e">
        <f>IF(R22&lt;=Budget!D$8,0,VLOOKUP(R22-Budget!$D$8,$R$4:V21,5,FALSE))</f>
        <v>#N/A</v>
      </c>
      <c r="X22" t="e">
        <f>SUM($V$4:V22)-SUM($W$4:W22)</f>
        <v>#N/A</v>
      </c>
    </row>
    <row r="23" spans="1:24" ht="15">
      <c r="A23">
        <v>1</v>
      </c>
      <c r="B23" s="5" t="s">
        <v>178</v>
      </c>
      <c r="C23" s="16">
        <f>Budget!$G$41/12</f>
        <v>0</v>
      </c>
      <c r="D23" s="16">
        <f>Budget!$G$41/12</f>
        <v>0</v>
      </c>
      <c r="E23" s="16">
        <f>Budget!$G$41/12</f>
        <v>0</v>
      </c>
      <c r="F23" s="16">
        <f>Budget!$G$41/12</f>
        <v>0</v>
      </c>
      <c r="G23" s="16">
        <f>Budget!$G$41/12</f>
        <v>0</v>
      </c>
      <c r="H23" s="16">
        <f>Budget!$G$41/12</f>
        <v>0</v>
      </c>
      <c r="I23" s="16">
        <f>Budget!$G$41/12</f>
        <v>0</v>
      </c>
      <c r="J23" s="16">
        <f>Budget!$G$41/12</f>
        <v>0</v>
      </c>
      <c r="K23" s="16">
        <f>Budget!$G$41/12</f>
        <v>0</v>
      </c>
      <c r="L23" s="16">
        <f>Budget!$G$41/12</f>
        <v>0</v>
      </c>
      <c r="M23" s="16">
        <f>Budget!$G$41/12</f>
        <v>0</v>
      </c>
      <c r="N23" s="16">
        <f>Budget!$G$41/12</f>
        <v>0</v>
      </c>
      <c r="O23" s="25">
        <f>SUM(C23:N23)</f>
        <v>0</v>
      </c>
      <c r="P23" s="54"/>
      <c r="Q23" s="54"/>
      <c r="R23">
        <v>20</v>
      </c>
      <c r="S23" t="str">
        <f t="shared" si="0"/>
        <v>2August</v>
      </c>
      <c r="T23">
        <f t="shared" si="3"/>
        <v>2</v>
      </c>
      <c r="U23" t="s">
        <v>62</v>
      </c>
      <c r="V23">
        <f>IF(OR(U23=$C$2,U23=$D$2,U23=$E$2),Budget!$D$10,0)</f>
        <v>0</v>
      </c>
      <c r="W23" t="e">
        <f>IF(R23&lt;=Budget!D$8,0,VLOOKUP(R23-Budget!$D$8,$R$4:V22,5,FALSE))</f>
        <v>#N/A</v>
      </c>
      <c r="X23" t="e">
        <f>SUM($V$4:V23)-SUM($W$4:W23)</f>
        <v>#N/A</v>
      </c>
    </row>
    <row r="24" spans="1:24" ht="15">
      <c r="A24">
        <v>1</v>
      </c>
      <c r="B24" s="5" t="s">
        <v>52</v>
      </c>
      <c r="C24" s="15">
        <f>Budget!$G$42/12</f>
        <v>0</v>
      </c>
      <c r="D24" s="15">
        <f>Budget!$G$42/12</f>
        <v>0</v>
      </c>
      <c r="E24" s="15">
        <f>Budget!$G$42/12</f>
        <v>0</v>
      </c>
      <c r="F24" s="15">
        <f>Budget!$G$42/12</f>
        <v>0</v>
      </c>
      <c r="G24" s="15">
        <f>Budget!$G$42/12</f>
        <v>0</v>
      </c>
      <c r="H24" s="15">
        <f>Budget!$G$42/12</f>
        <v>0</v>
      </c>
      <c r="I24" s="15">
        <f>Budget!$G$42/12</f>
        <v>0</v>
      </c>
      <c r="J24" s="15">
        <f>Budget!$G$42/12</f>
        <v>0</v>
      </c>
      <c r="K24" s="15">
        <f>Budget!$G$42/12</f>
        <v>0</v>
      </c>
      <c r="L24" s="15">
        <f>Budget!$G$42/12</f>
        <v>0</v>
      </c>
      <c r="M24" s="15">
        <f>Budget!$G$42/12</f>
        <v>0</v>
      </c>
      <c r="N24" s="15">
        <f>Budget!$G$42/12</f>
        <v>0</v>
      </c>
      <c r="O24" s="25">
        <f>SUM(C24:N24)</f>
        <v>0</v>
      </c>
      <c r="P24" s="54"/>
      <c r="Q24" s="54"/>
      <c r="R24">
        <v>21</v>
      </c>
      <c r="S24" t="str">
        <f t="shared" si="0"/>
        <v>2September</v>
      </c>
      <c r="T24">
        <f t="shared" si="3"/>
        <v>2</v>
      </c>
      <c r="U24" t="s">
        <v>63</v>
      </c>
      <c r="V24">
        <f>IF(OR(U24=$C$2,U24=$D$2,U24=$E$2),Budget!$D$10,0)</f>
        <v>0</v>
      </c>
      <c r="W24" t="e">
        <f>IF(R24&lt;=Budget!D$8,0,VLOOKUP(R24-Budget!$D$8,$R$4:V23,5,FALSE))</f>
        <v>#N/A</v>
      </c>
      <c r="X24" t="e">
        <f>SUM($V$4:V24)-SUM($W$4:W24)</f>
        <v>#N/A</v>
      </c>
    </row>
    <row r="25" spans="1:24" ht="26.25">
      <c r="A25">
        <v>1</v>
      </c>
      <c r="B25" s="7" t="s">
        <v>84</v>
      </c>
      <c r="C25" s="15">
        <f>Budget!$G$43/12</f>
        <v>0</v>
      </c>
      <c r="D25" s="15">
        <f>Budget!$G$43/12</f>
        <v>0</v>
      </c>
      <c r="E25" s="15">
        <f>Budget!$G$43/12</f>
        <v>0</v>
      </c>
      <c r="F25" s="15">
        <f>Budget!$G$43/12</f>
        <v>0</v>
      </c>
      <c r="G25" s="15">
        <f>Budget!$G$43/12</f>
        <v>0</v>
      </c>
      <c r="H25" s="15">
        <f>Budget!$G$43/12</f>
        <v>0</v>
      </c>
      <c r="I25" s="15">
        <f>Budget!$G$43/12</f>
        <v>0</v>
      </c>
      <c r="J25" s="15">
        <f>Budget!$G$43/12</f>
        <v>0</v>
      </c>
      <c r="K25" s="15">
        <f>Budget!$G$43/12</f>
        <v>0</v>
      </c>
      <c r="L25" s="15">
        <f>Budget!$G$43/12</f>
        <v>0</v>
      </c>
      <c r="M25" s="15">
        <f>Budget!$G$43/12</f>
        <v>0</v>
      </c>
      <c r="N25" s="15">
        <f>Budget!$G$43/12</f>
        <v>0</v>
      </c>
      <c r="O25" s="25">
        <f>SUM(C25:N25)</f>
        <v>0</v>
      </c>
      <c r="P25" s="54"/>
      <c r="Q25" s="54"/>
      <c r="R25">
        <v>22</v>
      </c>
      <c r="S25" t="str">
        <f t="shared" si="0"/>
        <v>2October</v>
      </c>
      <c r="T25">
        <f t="shared" si="3"/>
        <v>2</v>
      </c>
      <c r="U25" t="s">
        <v>64</v>
      </c>
      <c r="V25">
        <f>IF(OR(U25=$C$2,U25=$D$2,U25=$E$2),Budget!$D$10,0)</f>
        <v>0</v>
      </c>
      <c r="W25" t="e">
        <f>IF(R25&lt;=Budget!D$8,0,VLOOKUP(R25-Budget!$D$8,$R$4:V24,5,FALSE))</f>
        <v>#N/A</v>
      </c>
      <c r="X25" t="e">
        <f>SUM($V$4:V25)-SUM($W$4:W25)</f>
        <v>#N/A</v>
      </c>
    </row>
    <row r="26" spans="1:24" ht="15">
      <c r="A26">
        <v>1</v>
      </c>
      <c r="B26" s="23" t="s">
        <v>94</v>
      </c>
      <c r="C26" s="15">
        <f>Budget!$D$44/12</f>
        <v>0</v>
      </c>
      <c r="D26" s="15">
        <f>Budget!$D$44/12</f>
        <v>0</v>
      </c>
      <c r="E26" s="15">
        <f>Budget!$D$44/12</f>
        <v>0</v>
      </c>
      <c r="F26" s="15">
        <f>Budget!$D$44/12</f>
        <v>0</v>
      </c>
      <c r="G26" s="15">
        <f>Budget!$D$44/12</f>
        <v>0</v>
      </c>
      <c r="H26" s="15">
        <f>Budget!$D$44/12</f>
        <v>0</v>
      </c>
      <c r="I26" s="15">
        <f>Budget!$D$44/12</f>
        <v>0</v>
      </c>
      <c r="J26" s="15">
        <f>Budget!$D$44/12</f>
        <v>0</v>
      </c>
      <c r="K26" s="15">
        <f>Budget!$D$44/12</f>
        <v>0</v>
      </c>
      <c r="L26" s="15">
        <f>Budget!$D$44/12</f>
        <v>0</v>
      </c>
      <c r="M26" s="15">
        <f>Budget!$D$44/12</f>
        <v>0</v>
      </c>
      <c r="N26" s="15">
        <f>Budget!$D$44/12</f>
        <v>0</v>
      </c>
      <c r="O26" s="25">
        <f>SUM(C26:N26)</f>
        <v>0</v>
      </c>
      <c r="P26" s="54"/>
      <c r="Q26" s="54"/>
      <c r="R26">
        <v>23</v>
      </c>
      <c r="S26" t="str">
        <f t="shared" si="0"/>
        <v>2November</v>
      </c>
      <c r="T26">
        <f t="shared" si="3"/>
        <v>2</v>
      </c>
      <c r="U26" t="s">
        <v>65</v>
      </c>
      <c r="V26">
        <f>IF(OR(U26=$C$2,U26=$D$2,U26=$E$2),Budget!$D$10,0)</f>
        <v>0</v>
      </c>
      <c r="W26" t="e">
        <f>IF(R26&lt;=Budget!D$8,0,VLOOKUP(R26-Budget!$D$8,$R$4:V25,5,FALSE))</f>
        <v>#N/A</v>
      </c>
      <c r="X26" t="e">
        <f>SUM($V$4:V26)-SUM($W$4:W26)</f>
        <v>#N/A</v>
      </c>
    </row>
    <row r="27" spans="1:24" ht="15">
      <c r="A27">
        <v>1</v>
      </c>
      <c r="B27" s="6" t="s">
        <v>39</v>
      </c>
      <c r="C27" s="15">
        <f>SUM(C23:C26)</f>
        <v>0</v>
      </c>
      <c r="D27" s="15">
        <f aca="true" t="shared" si="5" ref="D27:O27">SUM(D23:D26)</f>
        <v>0</v>
      </c>
      <c r="E27" s="15">
        <f t="shared" si="5"/>
        <v>0</v>
      </c>
      <c r="F27" s="15">
        <f t="shared" si="5"/>
        <v>0</v>
      </c>
      <c r="G27" s="15">
        <f t="shared" si="5"/>
        <v>0</v>
      </c>
      <c r="H27" s="15">
        <f t="shared" si="5"/>
        <v>0</v>
      </c>
      <c r="I27" s="15">
        <f t="shared" si="5"/>
        <v>0</v>
      </c>
      <c r="J27" s="15">
        <f t="shared" si="5"/>
        <v>0</v>
      </c>
      <c r="K27" s="15">
        <f t="shared" si="5"/>
        <v>0</v>
      </c>
      <c r="L27" s="15">
        <f t="shared" si="5"/>
        <v>0</v>
      </c>
      <c r="M27" s="15">
        <f t="shared" si="5"/>
        <v>0</v>
      </c>
      <c r="N27" s="15">
        <f t="shared" si="5"/>
        <v>0</v>
      </c>
      <c r="O27" s="15">
        <f t="shared" si="5"/>
        <v>0</v>
      </c>
      <c r="P27" s="54"/>
      <c r="Q27" s="54"/>
      <c r="R27">
        <v>24</v>
      </c>
      <c r="S27" t="str">
        <f t="shared" si="0"/>
        <v>2December</v>
      </c>
      <c r="T27">
        <f t="shared" si="3"/>
        <v>2</v>
      </c>
      <c r="U27" t="s">
        <v>66</v>
      </c>
      <c r="V27">
        <f>IF(OR(U27=$C$2,U27=$D$2,U27=$E$2),Budget!$D$10,0)</f>
        <v>0</v>
      </c>
      <c r="W27" t="e">
        <f>IF(R27&lt;=Budget!D$8,0,VLOOKUP(R27-Budget!$D$8,$R$4:V26,5,FALSE))</f>
        <v>#N/A</v>
      </c>
      <c r="X27" t="e">
        <f>SUM($V$4:V27)-SUM($W$4:W27)</f>
        <v>#N/A</v>
      </c>
    </row>
    <row r="28" spans="1:24" ht="15">
      <c r="A28">
        <v>1</v>
      </c>
      <c r="O28" s="25"/>
      <c r="P28" s="54"/>
      <c r="Q28" s="54"/>
      <c r="R28">
        <v>25</v>
      </c>
      <c r="S28" t="str">
        <f t="shared" si="0"/>
        <v>3January</v>
      </c>
      <c r="T28">
        <f t="shared" si="3"/>
        <v>3</v>
      </c>
      <c r="U28" t="s">
        <v>55</v>
      </c>
      <c r="V28">
        <f>IF(OR(U28=$C$2,U28=$D$2,U28=$E$2),Budget!$D$10,0)</f>
        <v>0</v>
      </c>
      <c r="W28" t="e">
        <f>IF(R28&lt;=Budget!D$8,0,VLOOKUP(R28-Budget!$D$8,$R$4:V27,5,FALSE))</f>
        <v>#N/A</v>
      </c>
      <c r="X28" t="e">
        <f>SUM($V$4:V28)-SUM($W$4:W28)</f>
        <v>#N/A</v>
      </c>
    </row>
    <row r="29" spans="1:24" ht="15">
      <c r="A29">
        <v>1</v>
      </c>
      <c r="B29" s="55" t="s">
        <v>71</v>
      </c>
      <c r="C29" s="16">
        <f>Budget!$G$69/12</f>
        <v>0</v>
      </c>
      <c r="D29" s="16">
        <f>Budget!$G$69/12</f>
        <v>0</v>
      </c>
      <c r="E29" s="16">
        <f>Budget!$G$69/12</f>
        <v>0</v>
      </c>
      <c r="F29" s="16">
        <f>Budget!$G$69/12</f>
        <v>0</v>
      </c>
      <c r="G29" s="16">
        <f>Budget!$G$69/12</f>
        <v>0</v>
      </c>
      <c r="H29" s="16">
        <f>Budget!$G$69/12</f>
        <v>0</v>
      </c>
      <c r="I29" s="16">
        <f>Budget!$G$69/12</f>
        <v>0</v>
      </c>
      <c r="J29" s="16">
        <f>Budget!$G$69/12</f>
        <v>0</v>
      </c>
      <c r="K29" s="16">
        <f>Budget!$G$69/12</f>
        <v>0</v>
      </c>
      <c r="L29" s="16">
        <f>Budget!$G$69/12</f>
        <v>0</v>
      </c>
      <c r="M29" s="16">
        <f>Budget!$G$69/12</f>
        <v>0</v>
      </c>
      <c r="N29" s="16">
        <f>Budget!$G$69/12</f>
        <v>0</v>
      </c>
      <c r="O29" s="25">
        <f>SUM(C29:N29)</f>
        <v>0</v>
      </c>
      <c r="P29" s="54"/>
      <c r="Q29" s="54"/>
      <c r="R29">
        <v>26</v>
      </c>
      <c r="S29" t="str">
        <f t="shared" si="0"/>
        <v>3February</v>
      </c>
      <c r="T29">
        <f t="shared" si="3"/>
        <v>3</v>
      </c>
      <c r="U29" t="s">
        <v>56</v>
      </c>
      <c r="V29">
        <f>IF(OR(U29=$C$2,U29=$D$2,U29=$E$2),Budget!$D$10,0)</f>
        <v>0</v>
      </c>
      <c r="W29" t="e">
        <f>IF(R29&lt;=Budget!D$8,0,VLOOKUP(R29-Budget!$D$8,$R$4:V28,5,FALSE))</f>
        <v>#N/A</v>
      </c>
      <c r="X29" t="e">
        <f>SUM($V$4:V29)-SUM($W$4:W29)</f>
        <v>#N/A</v>
      </c>
    </row>
    <row r="30" spans="15:24" ht="15.75" thickBot="1">
      <c r="O30" s="25"/>
      <c r="P30" s="54"/>
      <c r="Q30" s="54"/>
      <c r="R30">
        <v>27</v>
      </c>
      <c r="S30" t="str">
        <f t="shared" si="0"/>
        <v>3March</v>
      </c>
      <c r="T30">
        <f t="shared" si="3"/>
        <v>3</v>
      </c>
      <c r="U30" t="s">
        <v>57</v>
      </c>
      <c r="V30">
        <f>IF(OR(U30=$C$2,U30=$D$2,U30=$E$2),Budget!$D$10,0)</f>
        <v>0</v>
      </c>
      <c r="W30" t="e">
        <f>IF(R30&lt;=Budget!D$8,0,VLOOKUP(R30-Budget!$D$8,$R$4:V29,5,FALSE))</f>
        <v>#N/A</v>
      </c>
      <c r="X30" t="e">
        <f>SUM($V$4:V30)-SUM($W$4:W30)</f>
        <v>#N/A</v>
      </c>
    </row>
    <row r="31" spans="1:24" ht="15.75" thickBot="1">
      <c r="A31">
        <v>1</v>
      </c>
      <c r="B31" s="18" t="s">
        <v>72</v>
      </c>
      <c r="C31" s="19" t="e">
        <f>C8-SUM(C20,C27,C29)</f>
        <v>#DIV/0!</v>
      </c>
      <c r="D31" s="19" t="e">
        <f>D8-SUM(D20,D27,D29)+C31</f>
        <v>#N/A</v>
      </c>
      <c r="E31" s="19" t="e">
        <f aca="true" t="shared" si="6" ref="E31:N31">E8-SUM(E20,E27,E29)+D31</f>
        <v>#N/A</v>
      </c>
      <c r="F31" s="19" t="e">
        <f t="shared" si="6"/>
        <v>#N/A</v>
      </c>
      <c r="G31" s="19" t="e">
        <f t="shared" si="6"/>
        <v>#N/A</v>
      </c>
      <c r="H31" s="19" t="e">
        <f t="shared" si="6"/>
        <v>#N/A</v>
      </c>
      <c r="I31" s="19" t="e">
        <f t="shared" si="6"/>
        <v>#N/A</v>
      </c>
      <c r="J31" s="19" t="e">
        <f t="shared" si="6"/>
        <v>#N/A</v>
      </c>
      <c r="K31" s="19" t="e">
        <f t="shared" si="6"/>
        <v>#N/A</v>
      </c>
      <c r="L31" s="19" t="e">
        <f t="shared" si="6"/>
        <v>#N/A</v>
      </c>
      <c r="M31" s="19" t="e">
        <f t="shared" si="6"/>
        <v>#N/A</v>
      </c>
      <c r="N31" s="20" t="e">
        <f t="shared" si="6"/>
        <v>#N/A</v>
      </c>
      <c r="O31" s="19"/>
      <c r="P31" s="54"/>
      <c r="Q31" s="54"/>
      <c r="R31">
        <v>28</v>
      </c>
      <c r="S31" t="str">
        <f t="shared" si="0"/>
        <v>3April</v>
      </c>
      <c r="T31">
        <f aca="true" t="shared" si="7" ref="T31:T75">T19+1</f>
        <v>3</v>
      </c>
      <c r="U31" t="s">
        <v>58</v>
      </c>
      <c r="V31">
        <f>IF(OR(U31=$C$2,U31=$D$2,U31=$E$2),Budget!$D$10,0)</f>
        <v>0</v>
      </c>
      <c r="W31" t="e">
        <f>IF(R31&lt;=Budget!D$8,0,VLOOKUP(R31-Budget!$D$8,$R$4:V30,5,FALSE))</f>
        <v>#N/A</v>
      </c>
      <c r="X31" t="e">
        <f>SUM($V$4:V31)-SUM($W$4:W31)</f>
        <v>#N/A</v>
      </c>
    </row>
    <row r="32" spans="1:24" s="21" customFormat="1" ht="15">
      <c r="A32"/>
      <c r="B32" s="11"/>
      <c r="C32"/>
      <c r="D32"/>
      <c r="E32"/>
      <c r="F32"/>
      <c r="G32"/>
      <c r="H32"/>
      <c r="I32"/>
      <c r="J32"/>
      <c r="K32"/>
      <c r="L32"/>
      <c r="M32"/>
      <c r="N32"/>
      <c r="O32" s="25"/>
      <c r="P32" s="54"/>
      <c r="Q32" s="54"/>
      <c r="R32" s="21">
        <v>29</v>
      </c>
      <c r="S32" s="21" t="str">
        <f t="shared" si="0"/>
        <v>3May</v>
      </c>
      <c r="T32" s="21">
        <f t="shared" si="7"/>
        <v>3</v>
      </c>
      <c r="U32" s="21" t="s">
        <v>59</v>
      </c>
      <c r="V32">
        <f>IF(OR(U32=$C$2,U32=$D$2,U32=$E$2),Budget!$D$10,0)</f>
        <v>0</v>
      </c>
      <c r="W32" s="21" t="e">
        <f>IF(R32&lt;=Budget!D$8,0,VLOOKUP(R32-Budget!$D$8,$R$4:V31,5,FALSE))</f>
        <v>#N/A</v>
      </c>
      <c r="X32" s="21" t="e">
        <f>SUM($V$4:V32)-SUM($W$4:W32)</f>
        <v>#N/A</v>
      </c>
    </row>
    <row r="33" spans="1:24" s="2" customFormat="1" ht="18.75">
      <c r="A33" s="10"/>
      <c r="B33" s="49" t="s">
        <v>120</v>
      </c>
      <c r="C33" s="238" t="s">
        <v>120</v>
      </c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8"/>
      <c r="P33" s="54"/>
      <c r="Q33" s="54"/>
      <c r="R33" s="2">
        <v>30</v>
      </c>
      <c r="S33" s="2" t="str">
        <f t="shared" si="0"/>
        <v>3June</v>
      </c>
      <c r="T33" s="2">
        <f t="shared" si="7"/>
        <v>3</v>
      </c>
      <c r="U33" s="2" t="s">
        <v>60</v>
      </c>
      <c r="V33">
        <f>IF(OR(U33=$C$2,U33=$D$2,U33=$E$2),Budget!$D$10,0)</f>
        <v>0</v>
      </c>
      <c r="W33" s="2" t="e">
        <f>IF(R33&lt;=Budget!D$8,0,VLOOKUP(R33-Budget!$D$8,$R$4:V32,5,FALSE))</f>
        <v>#N/A</v>
      </c>
      <c r="X33" s="2" t="e">
        <f>SUM($V$4:V33)-SUM($W$4:W33)</f>
        <v>#N/A</v>
      </c>
    </row>
    <row r="34" spans="3:24" ht="15">
      <c r="C34" s="1" t="s">
        <v>55</v>
      </c>
      <c r="D34" s="1" t="s">
        <v>56</v>
      </c>
      <c r="E34" s="1" t="s">
        <v>57</v>
      </c>
      <c r="F34" s="1" t="s">
        <v>58</v>
      </c>
      <c r="G34" s="1" t="s">
        <v>59</v>
      </c>
      <c r="H34" s="1" t="s">
        <v>60</v>
      </c>
      <c r="I34" s="1" t="s">
        <v>61</v>
      </c>
      <c r="J34" s="1" t="s">
        <v>62</v>
      </c>
      <c r="K34" s="1" t="s">
        <v>63</v>
      </c>
      <c r="L34" s="1" t="s">
        <v>64</v>
      </c>
      <c r="M34" s="1" t="s">
        <v>65</v>
      </c>
      <c r="N34" s="1" t="s">
        <v>66</v>
      </c>
      <c r="O34" s="25"/>
      <c r="P34" s="54"/>
      <c r="Q34" s="54"/>
      <c r="R34">
        <v>31</v>
      </c>
      <c r="S34" t="str">
        <f t="shared" si="0"/>
        <v>3July</v>
      </c>
      <c r="T34">
        <f t="shared" si="7"/>
        <v>3</v>
      </c>
      <c r="U34" t="s">
        <v>61</v>
      </c>
      <c r="V34">
        <f>IF(OR(U34=$C$2,U34=$D$2,U34=$E$2),Budget!$D$10,0)</f>
        <v>0</v>
      </c>
      <c r="W34" t="e">
        <f>IF(R34&lt;=Budget!D$8,0,VLOOKUP(R34-Budget!$D$8,$R$4:V33,5,FALSE))</f>
        <v>#N/A</v>
      </c>
      <c r="X34" t="e">
        <f>SUM($V$4:V34)-SUM($W$4:W34)</f>
        <v>#N/A</v>
      </c>
    </row>
    <row r="35" spans="1:24" ht="15">
      <c r="A35">
        <v>2</v>
      </c>
      <c r="B35" s="8" t="s">
        <v>35</v>
      </c>
      <c r="O35" s="25">
        <f>SUM(C35:N35)</f>
        <v>0</v>
      </c>
      <c r="P35" s="54"/>
      <c r="Q35" s="54"/>
      <c r="R35">
        <v>32</v>
      </c>
      <c r="S35" t="str">
        <f t="shared" si="0"/>
        <v>3August</v>
      </c>
      <c r="T35">
        <f t="shared" si="7"/>
        <v>3</v>
      </c>
      <c r="U35" t="s">
        <v>62</v>
      </c>
      <c r="V35">
        <f>IF(OR(U35=$C$2,U35=$D$2,U35=$E$2),Budget!$D$10,0)</f>
        <v>0</v>
      </c>
      <c r="W35" t="e">
        <f>IF(R35&lt;=Budget!D$8,0,VLOOKUP(R35-Budget!$D$8,$R$4:V34,5,FALSE))</f>
        <v>#N/A</v>
      </c>
      <c r="X35" t="e">
        <f>SUM($V$4:V35)-SUM($W$4:W35)</f>
        <v>#N/A</v>
      </c>
    </row>
    <row r="36" spans="1:24" ht="15">
      <c r="A36">
        <v>2</v>
      </c>
      <c r="B36" s="4" t="s">
        <v>17</v>
      </c>
      <c r="C36" s="15" t="e">
        <f>VLOOKUP(CONCATENATE($A36,C$4),$S$4:$W$75,5,FALSE)*Budget!$D$13*Budget!$D$15*Budget!$D$17*Budget!$D$20</f>
        <v>#N/A</v>
      </c>
      <c r="D36" s="15" t="e">
        <f>VLOOKUP(CONCATENATE($A36,D$4),$S$4:$W$75,5,FALSE)*Budget!$D$13*Budget!$D$15*Budget!$D$17*Budget!$D$20</f>
        <v>#N/A</v>
      </c>
      <c r="E36" s="15" t="e">
        <f>VLOOKUP(CONCATENATE($A36,E$4),$S$4:$W$75,5,FALSE)*Budget!$D$13*Budget!$D$15*Budget!$D$17*Budget!$D$20</f>
        <v>#N/A</v>
      </c>
      <c r="F36" s="15" t="e">
        <f>VLOOKUP(CONCATENATE($A36,F$4),$S$4:$W$75,5,FALSE)*Budget!$D$13*Budget!$D$15*Budget!$D$17*Budget!$D$20</f>
        <v>#N/A</v>
      </c>
      <c r="G36" s="15" t="e">
        <f>VLOOKUP(CONCATENATE($A36,G$4),$S$4:$W$75,5,FALSE)*Budget!$D$13*Budget!$D$15*Budget!$D$17*Budget!$D$20</f>
        <v>#N/A</v>
      </c>
      <c r="H36" s="15" t="e">
        <f>VLOOKUP(CONCATENATE($A36,H$4),$S$4:$W$75,5,FALSE)*Budget!$D$13*Budget!$D$15*Budget!$D$17*Budget!$D$20</f>
        <v>#N/A</v>
      </c>
      <c r="I36" s="15" t="e">
        <f>VLOOKUP(CONCATENATE($A36,I$4),$S$4:$W$75,5,FALSE)*Budget!$D$13*Budget!$D$15*Budget!$D$17*Budget!$D$20</f>
        <v>#N/A</v>
      </c>
      <c r="J36" s="15" t="e">
        <f>VLOOKUP(CONCATENATE($A36,J$4),$S$4:$W$75,5,FALSE)*Budget!$D$13*Budget!$D$15*Budget!$D$17*Budget!$D$20</f>
        <v>#N/A</v>
      </c>
      <c r="K36" s="15" t="e">
        <f>VLOOKUP(CONCATENATE($A36,K$4),$S$4:$W$75,5,FALSE)*Budget!$D$13*Budget!$D$15*Budget!$D$17*Budget!$D$20</f>
        <v>#N/A</v>
      </c>
      <c r="L36" s="15" t="e">
        <f>VLOOKUP(CONCATENATE($A36,L$4),$S$4:$W$75,5,FALSE)*Budget!$D$13*Budget!$D$15*Budget!$D$17*Budget!$D$20</f>
        <v>#N/A</v>
      </c>
      <c r="M36" s="15" t="e">
        <f>VLOOKUP(CONCATENATE($A36,M$4),$S$4:$W$75,5,FALSE)*Budget!$D$13*Budget!$D$15*Budget!$D$17*Budget!$D$20</f>
        <v>#N/A</v>
      </c>
      <c r="N36" s="15" t="e">
        <f>VLOOKUP(CONCATENATE($A36,N$4),$S$4:$W$75,5,FALSE)*Budget!$D$13*Budget!$D$15*Budget!$D$17*Budget!$D$20</f>
        <v>#N/A</v>
      </c>
      <c r="O36" s="25" t="e">
        <f>SUM(C36:N36)</f>
        <v>#N/A</v>
      </c>
      <c r="P36" s="54"/>
      <c r="Q36" s="54"/>
      <c r="R36">
        <v>33</v>
      </c>
      <c r="S36" t="str">
        <f t="shared" si="0"/>
        <v>3September</v>
      </c>
      <c r="T36">
        <f t="shared" si="7"/>
        <v>3</v>
      </c>
      <c r="U36" t="s">
        <v>63</v>
      </c>
      <c r="V36">
        <f>IF(OR(U36=$C$2,U36=$D$2,U36=$E$2),Budget!$D$10,0)</f>
        <v>0</v>
      </c>
      <c r="W36" t="e">
        <f>IF(R36&lt;=Budget!D$8,0,VLOOKUP(R36-Budget!$D$8,$R$4:V35,5,FALSE))</f>
        <v>#N/A</v>
      </c>
      <c r="X36" t="e">
        <f>SUM($V$4:V36)-SUM($W$4:W36)</f>
        <v>#N/A</v>
      </c>
    </row>
    <row r="37" spans="1:24" ht="15">
      <c r="A37">
        <v>2</v>
      </c>
      <c r="B37" s="5" t="s">
        <v>34</v>
      </c>
      <c r="C37" s="15">
        <f>Budget!$D$21/12</f>
        <v>0</v>
      </c>
      <c r="D37" s="15">
        <f>Budget!$D$21/12</f>
        <v>0</v>
      </c>
      <c r="E37" s="15">
        <f>Budget!$D$21/12</f>
        <v>0</v>
      </c>
      <c r="F37" s="15">
        <f>Budget!$D$21/12</f>
        <v>0</v>
      </c>
      <c r="G37" s="15">
        <f>Budget!$D$21/12</f>
        <v>0</v>
      </c>
      <c r="H37" s="15">
        <f>Budget!$D$21/12</f>
        <v>0</v>
      </c>
      <c r="I37" s="15">
        <f>Budget!$D$21/12</f>
        <v>0</v>
      </c>
      <c r="J37" s="15">
        <f>Budget!$D$21/12</f>
        <v>0</v>
      </c>
      <c r="K37" s="15">
        <f>Budget!$D$21/12</f>
        <v>0</v>
      </c>
      <c r="L37" s="15">
        <f>Budget!$D$21/12</f>
        <v>0</v>
      </c>
      <c r="M37" s="15">
        <f>Budget!$D$21/12</f>
        <v>0</v>
      </c>
      <c r="N37" s="15">
        <f>Budget!$D$21/12</f>
        <v>0</v>
      </c>
      <c r="O37" s="25">
        <f>SUM(C37:N37)</f>
        <v>0</v>
      </c>
      <c r="P37" s="54"/>
      <c r="Q37" s="54"/>
      <c r="R37">
        <v>34</v>
      </c>
      <c r="S37" t="str">
        <f t="shared" si="0"/>
        <v>3October</v>
      </c>
      <c r="T37">
        <f t="shared" si="7"/>
        <v>3</v>
      </c>
      <c r="U37" t="s">
        <v>64</v>
      </c>
      <c r="V37">
        <f>IF(OR(U37=$C$2,U37=$D$2,U37=$E$2),Budget!$D$10,0)</f>
        <v>0</v>
      </c>
      <c r="W37" t="e">
        <f>IF(R37&lt;=Budget!D$8,0,VLOOKUP(R37-Budget!$D$8,$R$4:V36,5,FALSE))</f>
        <v>#N/A</v>
      </c>
      <c r="X37" t="e">
        <f>SUM($V$4:V37)-SUM($W$4:W37)</f>
        <v>#N/A</v>
      </c>
    </row>
    <row r="38" spans="1:24" ht="15">
      <c r="A38">
        <v>2</v>
      </c>
      <c r="B38" s="12" t="s">
        <v>33</v>
      </c>
      <c r="C38" s="17" t="e">
        <f>SUM(C36:C37)</f>
        <v>#N/A</v>
      </c>
      <c r="D38" s="17" t="e">
        <f aca="true" t="shared" si="8" ref="D38:N38">SUM(D36:D37)</f>
        <v>#N/A</v>
      </c>
      <c r="E38" s="17" t="e">
        <f t="shared" si="8"/>
        <v>#N/A</v>
      </c>
      <c r="F38" s="17" t="e">
        <f t="shared" si="8"/>
        <v>#N/A</v>
      </c>
      <c r="G38" s="17" t="e">
        <f t="shared" si="8"/>
        <v>#N/A</v>
      </c>
      <c r="H38" s="17" t="e">
        <f t="shared" si="8"/>
        <v>#N/A</v>
      </c>
      <c r="I38" s="17" t="e">
        <f t="shared" si="8"/>
        <v>#N/A</v>
      </c>
      <c r="J38" s="17" t="e">
        <f t="shared" si="8"/>
        <v>#N/A</v>
      </c>
      <c r="K38" s="17" t="e">
        <f t="shared" si="8"/>
        <v>#N/A</v>
      </c>
      <c r="L38" s="17" t="e">
        <f t="shared" si="8"/>
        <v>#N/A</v>
      </c>
      <c r="M38" s="17" t="e">
        <f t="shared" si="8"/>
        <v>#N/A</v>
      </c>
      <c r="N38" s="17" t="e">
        <f t="shared" si="8"/>
        <v>#N/A</v>
      </c>
      <c r="O38" s="25" t="e">
        <f>SUM(C38:N38)</f>
        <v>#N/A</v>
      </c>
      <c r="P38" s="54"/>
      <c r="Q38" s="54"/>
      <c r="R38">
        <v>35</v>
      </c>
      <c r="S38" t="str">
        <f t="shared" si="0"/>
        <v>3November</v>
      </c>
      <c r="T38">
        <f t="shared" si="7"/>
        <v>3</v>
      </c>
      <c r="U38" t="s">
        <v>65</v>
      </c>
      <c r="V38">
        <f>IF(OR(U38=$C$2,U38=$D$2,U38=$E$2),Budget!$D$10,0)</f>
        <v>0</v>
      </c>
      <c r="W38" t="e">
        <f>IF(R38&lt;=Budget!D$8,0,VLOOKUP(R38-Budget!$D$8,$R$4:V37,5,FALSE))</f>
        <v>#N/A</v>
      </c>
      <c r="X38" t="e">
        <f>SUM($V$4:V38)-SUM($W$4:W38)</f>
        <v>#N/A</v>
      </c>
    </row>
    <row r="39" spans="1:24" ht="15">
      <c r="A39">
        <v>2</v>
      </c>
      <c r="B39" s="13"/>
      <c r="O39" s="25"/>
      <c r="P39" s="54"/>
      <c r="Q39" s="54"/>
      <c r="R39">
        <v>36</v>
      </c>
      <c r="S39" t="str">
        <f t="shared" si="0"/>
        <v>3December</v>
      </c>
      <c r="T39">
        <f t="shared" si="7"/>
        <v>3</v>
      </c>
      <c r="U39" t="s">
        <v>66</v>
      </c>
      <c r="V39">
        <f>IF(OR(U39=$C$2,U39=$D$2,U39=$E$2),Budget!$D$10,0)</f>
        <v>0</v>
      </c>
      <c r="W39" t="e">
        <f>IF(R39&lt;=Budget!D$8,0,VLOOKUP(R39-Budget!$D$8,$R$4:V38,5,FALSE))</f>
        <v>#N/A</v>
      </c>
      <c r="X39" t="e">
        <f>SUM($V$4:V39)-SUM($W$4:W39)</f>
        <v>#N/A</v>
      </c>
    </row>
    <row r="40" spans="1:24" ht="15">
      <c r="A40">
        <v>2</v>
      </c>
      <c r="B40" s="9" t="s">
        <v>2</v>
      </c>
      <c r="O40" s="25"/>
      <c r="P40" s="54"/>
      <c r="Q40" s="54"/>
      <c r="R40">
        <v>37</v>
      </c>
      <c r="S40" t="str">
        <f t="shared" si="0"/>
        <v>4January</v>
      </c>
      <c r="T40">
        <f t="shared" si="7"/>
        <v>4</v>
      </c>
      <c r="U40" t="s">
        <v>55</v>
      </c>
      <c r="V40">
        <f>IF(OR(U40=$C$2,U40=$D$2,U40=$E$2),Budget!$D$10,0)</f>
        <v>0</v>
      </c>
      <c r="W40" t="e">
        <f>IF(R40&lt;=Budget!D$8,0,VLOOKUP(R40-Budget!$D$8,$R$4:V39,5,FALSE))</f>
        <v>#N/A</v>
      </c>
      <c r="X40" t="e">
        <f>SUM($V$4:V40)-SUM($W$4:W40)</f>
        <v>#N/A</v>
      </c>
    </row>
    <row r="41" spans="1:24" ht="15">
      <c r="A41">
        <v>2</v>
      </c>
      <c r="B41" s="4" t="s">
        <v>3</v>
      </c>
      <c r="C41" s="15">
        <f>VLOOKUP(CONCATENATE($A41,C$4),$S$4:$W$75,4,FALSE)*Budget!$D$25*Budget!$D$13</f>
        <v>0</v>
      </c>
      <c r="D41" s="15">
        <f>VLOOKUP(CONCATENATE($A41,D$4),$S$4:$W$75,4,FALSE)*Budget!$D$25*Budget!$D$13</f>
        <v>0</v>
      </c>
      <c r="E41" s="15">
        <f>VLOOKUP(CONCATENATE($A41,E$4),$S$4:$W$75,4,FALSE)*Budget!$D$25*Budget!$D$13</f>
        <v>0</v>
      </c>
      <c r="F41" s="15">
        <f>VLOOKUP(CONCATENATE($A41,F$4),$S$4:$W$75,4,FALSE)*Budget!$D$25*Budget!$D$13</f>
        <v>0</v>
      </c>
      <c r="G41" s="15">
        <f>VLOOKUP(CONCATENATE($A41,G$4),$S$4:$W$75,4,FALSE)*Budget!$D$25*Budget!$D$13</f>
        <v>0</v>
      </c>
      <c r="H41" s="15">
        <f>VLOOKUP(CONCATENATE($A41,H$4),$S$4:$W$75,4,FALSE)*Budget!$D$25*Budget!$D$13</f>
        <v>0</v>
      </c>
      <c r="I41" s="15">
        <f>VLOOKUP(CONCATENATE($A41,I$4),$S$4:$W$75,4,FALSE)*Budget!$D$25*Budget!$D$13</f>
        <v>0</v>
      </c>
      <c r="J41" s="15">
        <f>VLOOKUP(CONCATENATE($A41,J$4),$S$4:$W$75,4,FALSE)*Budget!$D$25*Budget!$D$13</f>
        <v>0</v>
      </c>
      <c r="K41" s="15">
        <f>VLOOKUP(CONCATENATE($A41,K$4),$S$4:$W$75,4,FALSE)*Budget!$D$25*Budget!$D$13</f>
        <v>0</v>
      </c>
      <c r="L41" s="15">
        <f>VLOOKUP(CONCATENATE($A41,L$4),$S$4:$W$75,4,FALSE)*Budget!$D$25*Budget!$D$13</f>
        <v>0</v>
      </c>
      <c r="M41" s="15">
        <f>VLOOKUP(CONCATENATE($A41,M$4),$S$4:$W$75,4,FALSE)*Budget!$D$25*Budget!$D$13</f>
        <v>0</v>
      </c>
      <c r="N41" s="15">
        <f>VLOOKUP(CONCATENATE($A41,N$4),$S$4:$W$75,4,FALSE)*Budget!$D$25*Budget!$D$13</f>
        <v>0</v>
      </c>
      <c r="O41" s="25">
        <f aca="true" t="shared" si="9" ref="O41:O50">SUM(C41:N41)</f>
        <v>0</v>
      </c>
      <c r="P41" s="54"/>
      <c r="Q41" s="54"/>
      <c r="R41">
        <v>38</v>
      </c>
      <c r="S41" t="str">
        <f t="shared" si="0"/>
        <v>4February</v>
      </c>
      <c r="T41">
        <f t="shared" si="7"/>
        <v>4</v>
      </c>
      <c r="U41" t="s">
        <v>56</v>
      </c>
      <c r="V41">
        <f>IF(OR(U41=$C$2,U41=$D$2,U41=$E$2),Budget!$D$10,0)</f>
        <v>0</v>
      </c>
      <c r="W41" t="e">
        <f>IF(R41&lt;=Budget!D$8,0,VLOOKUP(R41-Budget!$D$8,$R$4:V40,5,FALSE))</f>
        <v>#N/A</v>
      </c>
      <c r="X41" t="e">
        <f>SUM($V$4:V41)-SUM($W$4:W41)</f>
        <v>#N/A</v>
      </c>
    </row>
    <row r="42" spans="1:24" ht="15">
      <c r="A42">
        <v>2</v>
      </c>
      <c r="B42" s="4" t="s">
        <v>70</v>
      </c>
      <c r="C42" s="16" t="e">
        <f>VLOOKUP(CONCATENATE($A42,C$4),$S$4:$X$75,6,FALSE)*(Budget!$F$26/(Budget!$D$10*Budget!$D$8))</f>
        <v>#N/A</v>
      </c>
      <c r="D42" s="16" t="e">
        <f>VLOOKUP(CONCATENATE($A42,D$4),$S$4:$X$75,6,FALSE)*(Budget!$F$26/(Budget!$D$10*Budget!$D$8))</f>
        <v>#N/A</v>
      </c>
      <c r="E42" s="16" t="e">
        <f>VLOOKUP(CONCATENATE($A42,E$4),$S$4:$X$75,6,FALSE)*(Budget!$F$26/(Budget!$D$10*Budget!$D$8))</f>
        <v>#N/A</v>
      </c>
      <c r="F42" s="16" t="e">
        <f>VLOOKUP(CONCATENATE($A42,F$4),$S$4:$X$75,6,FALSE)*(Budget!$F$26/(Budget!$D$10*Budget!$D$8))</f>
        <v>#N/A</v>
      </c>
      <c r="G42" s="16" t="e">
        <f>VLOOKUP(CONCATENATE($A42,G$4),$S$4:$X$75,6,FALSE)*(Budget!$F$26/(Budget!$D$10*Budget!$D$8))</f>
        <v>#N/A</v>
      </c>
      <c r="H42" s="16" t="e">
        <f>VLOOKUP(CONCATENATE($A42,H$4),$S$4:$X$75,6,FALSE)*(Budget!$F$26/(Budget!$D$10*Budget!$D$8))</f>
        <v>#N/A</v>
      </c>
      <c r="I42" s="16" t="e">
        <f>VLOOKUP(CONCATENATE($A42,I$4),$S$4:$X$75,6,FALSE)*(Budget!$F$26/(Budget!$D$10*Budget!$D$8))</f>
        <v>#N/A</v>
      </c>
      <c r="J42" s="16" t="e">
        <f>VLOOKUP(CONCATENATE($A42,J$4),$S$4:$X$75,6,FALSE)*(Budget!$F$26/(Budget!$D$10*Budget!$D$8))</f>
        <v>#N/A</v>
      </c>
      <c r="K42" s="16" t="e">
        <f>VLOOKUP(CONCATENATE($A42,K$4),$S$4:$X$75,6,FALSE)*(Budget!$F$26/(Budget!$D$10*Budget!$D$8))</f>
        <v>#N/A</v>
      </c>
      <c r="L42" s="16" t="e">
        <f>VLOOKUP(CONCATENATE($A42,L$4),$S$4:$X$75,6,FALSE)*(Budget!$F$26/(Budget!$D$10*Budget!$D$8))</f>
        <v>#N/A</v>
      </c>
      <c r="M42" s="16" t="e">
        <f>VLOOKUP(CONCATENATE($A42,M$4),$S$4:$X$75,6,FALSE)*(Budget!$F$26/(Budget!$D$10*Budget!$D$8))</f>
        <v>#N/A</v>
      </c>
      <c r="N42" s="16" t="e">
        <f>VLOOKUP(CONCATENATE($A42,N$4),$S$4:$X$75,6,FALSE)*(Budget!$F$26/(Budget!$D$10*Budget!$D$8))</f>
        <v>#N/A</v>
      </c>
      <c r="O42" s="25" t="e">
        <f t="shared" si="9"/>
        <v>#N/A</v>
      </c>
      <c r="P42" s="54"/>
      <c r="Q42" s="54"/>
      <c r="R42">
        <v>39</v>
      </c>
      <c r="S42" t="str">
        <f t="shared" si="0"/>
        <v>4March</v>
      </c>
      <c r="T42">
        <f t="shared" si="7"/>
        <v>4</v>
      </c>
      <c r="U42" t="s">
        <v>57</v>
      </c>
      <c r="V42">
        <f>IF(OR(U42=$C$2,U42=$D$2,U42=$E$2),Budget!$D$10,0)</f>
        <v>0</v>
      </c>
      <c r="W42" t="e">
        <f>IF(R42&lt;=Budget!D$8,0,VLOOKUP(R42-Budget!$D$8,$R$4:V41,5,FALSE))</f>
        <v>#N/A</v>
      </c>
      <c r="X42" t="e">
        <f>SUM($V$4:V42)-SUM($W$4:W42)</f>
        <v>#N/A</v>
      </c>
    </row>
    <row r="43" spans="1:24" ht="15">
      <c r="A43">
        <v>2</v>
      </c>
      <c r="B43" s="4" t="s">
        <v>5</v>
      </c>
      <c r="C43" s="16" t="e">
        <f>VLOOKUP(CONCATENATE($A43,C$4),$S$4:$X$75,6,FALSE)*(Budget!$F$27/(Budget!$D$10*Budget!$D$8))</f>
        <v>#N/A</v>
      </c>
      <c r="D43" s="16" t="e">
        <f>VLOOKUP(CONCATENATE($A43,D$4),$S$4:$X$75,6,FALSE)*(Budget!$F$27/(Budget!$D$10*Budget!$D$8))</f>
        <v>#N/A</v>
      </c>
      <c r="E43" s="16" t="e">
        <f>VLOOKUP(CONCATENATE($A43,E$4),$S$4:$X$75,6,FALSE)*(Budget!$F$27/(Budget!$D$10*Budget!$D$8))</f>
        <v>#N/A</v>
      </c>
      <c r="F43" s="16" t="e">
        <f>VLOOKUP(CONCATENATE($A43,F$4),$S$4:$X$75,6,FALSE)*(Budget!$F$27/(Budget!$D$10*Budget!$D$8))</f>
        <v>#N/A</v>
      </c>
      <c r="G43" s="16" t="e">
        <f>VLOOKUP(CONCATENATE($A43,G$4),$S$4:$X$75,6,FALSE)*(Budget!$F$27/(Budget!$D$10*Budget!$D$8))</f>
        <v>#N/A</v>
      </c>
      <c r="H43" s="16" t="e">
        <f>VLOOKUP(CONCATENATE($A43,H$4),$S$4:$X$75,6,FALSE)*(Budget!$F$27/(Budget!$D$10*Budget!$D$8))</f>
        <v>#N/A</v>
      </c>
      <c r="I43" s="16" t="e">
        <f>VLOOKUP(CONCATENATE($A43,I$4),$S$4:$X$75,6,FALSE)*(Budget!$F$27/(Budget!$D$10*Budget!$D$8))</f>
        <v>#N/A</v>
      </c>
      <c r="J43" s="16" t="e">
        <f>VLOOKUP(CONCATENATE($A43,J$4),$S$4:$X$75,6,FALSE)*(Budget!$F$27/(Budget!$D$10*Budget!$D$8))</f>
        <v>#N/A</v>
      </c>
      <c r="K43" s="16" t="e">
        <f>VLOOKUP(CONCATENATE($A43,K$4),$S$4:$X$75,6,FALSE)*(Budget!$F$27/(Budget!$D$10*Budget!$D$8))</f>
        <v>#N/A</v>
      </c>
      <c r="L43" s="16" t="e">
        <f>VLOOKUP(CONCATENATE($A43,L$4),$S$4:$X$75,6,FALSE)*(Budget!$F$27/(Budget!$D$10*Budget!$D$8))</f>
        <v>#N/A</v>
      </c>
      <c r="M43" s="16" t="e">
        <f>VLOOKUP(CONCATENATE($A43,M$4),$S$4:$X$75,6,FALSE)*(Budget!$F$27/(Budget!$D$10*Budget!$D$8))</f>
        <v>#N/A</v>
      </c>
      <c r="N43" s="16" t="e">
        <f>VLOOKUP(CONCATENATE($A43,N$4),$S$4:$X$75,6,FALSE)*(Budget!$F$27/(Budget!$D$10*Budget!$D$8))</f>
        <v>#N/A</v>
      </c>
      <c r="O43" s="25" t="e">
        <f t="shared" si="9"/>
        <v>#N/A</v>
      </c>
      <c r="P43" s="54"/>
      <c r="Q43" s="54"/>
      <c r="R43">
        <v>40</v>
      </c>
      <c r="S43" t="str">
        <f t="shared" si="0"/>
        <v>4April</v>
      </c>
      <c r="T43">
        <f t="shared" si="7"/>
        <v>4</v>
      </c>
      <c r="U43" t="s">
        <v>58</v>
      </c>
      <c r="V43">
        <f>IF(OR(U43=$C$2,U43=$D$2,U43=$E$2),Budget!$D$10,0)</f>
        <v>0</v>
      </c>
      <c r="W43" t="e">
        <f>IF(R43&lt;=Budget!D$8,0,VLOOKUP(R43-Budget!$D$8,$R$4:V42,5,FALSE))</f>
        <v>#N/A</v>
      </c>
      <c r="X43" t="e">
        <f>SUM($V$4:V43)-SUM($W$4:W43)</f>
        <v>#N/A</v>
      </c>
    </row>
    <row r="44" spans="1:24" ht="15">
      <c r="A44">
        <v>2</v>
      </c>
      <c r="B44" s="4" t="s">
        <v>82</v>
      </c>
      <c r="C44" s="16">
        <v>0</v>
      </c>
      <c r="D44" s="16">
        <v>0</v>
      </c>
      <c r="E44" s="16">
        <v>0</v>
      </c>
      <c r="F44" s="16">
        <v>0</v>
      </c>
      <c r="G44" s="16">
        <f>Budget!$G$28/5</f>
        <v>0</v>
      </c>
      <c r="H44" s="16">
        <f>Budget!$G$28/5</f>
        <v>0</v>
      </c>
      <c r="I44" s="16">
        <f>Budget!$G$28/5</f>
        <v>0</v>
      </c>
      <c r="J44" s="16">
        <f>Budget!$G$28/5</f>
        <v>0</v>
      </c>
      <c r="K44" s="16">
        <f>Budget!$G$28/5</f>
        <v>0</v>
      </c>
      <c r="L44" s="16">
        <v>0</v>
      </c>
      <c r="M44" s="16">
        <v>0</v>
      </c>
      <c r="N44" s="16">
        <v>0</v>
      </c>
      <c r="O44" s="25">
        <f t="shared" si="9"/>
        <v>0</v>
      </c>
      <c r="P44" s="54"/>
      <c r="Q44" s="54"/>
      <c r="R44">
        <v>41</v>
      </c>
      <c r="S44" t="str">
        <f t="shared" si="0"/>
        <v>4May</v>
      </c>
      <c r="T44">
        <f t="shared" si="7"/>
        <v>4</v>
      </c>
      <c r="U44" t="s">
        <v>59</v>
      </c>
      <c r="V44">
        <f>IF(OR(U44=$C$2,U44=$D$2,U44=$E$2),Budget!$D$10,0)</f>
        <v>0</v>
      </c>
      <c r="W44" t="e">
        <f>IF(R44&lt;=Budget!D$8,0,VLOOKUP(R44-Budget!$D$8,$R$4:V43,5,FALSE))</f>
        <v>#N/A</v>
      </c>
      <c r="X44" t="e">
        <f>SUM($V$4:V44)-SUM($W$4:W44)</f>
        <v>#N/A</v>
      </c>
    </row>
    <row r="45" spans="1:24" ht="15">
      <c r="A45">
        <v>2</v>
      </c>
      <c r="B45" s="4" t="s">
        <v>53</v>
      </c>
      <c r="C45" s="16">
        <f>Budget!$G$29/12</f>
        <v>0</v>
      </c>
      <c r="D45" s="16">
        <f>Budget!$G$29/12</f>
        <v>0</v>
      </c>
      <c r="E45" s="16">
        <f>Budget!$G$29/12</f>
        <v>0</v>
      </c>
      <c r="F45" s="16">
        <f>Budget!$G$29/12</f>
        <v>0</v>
      </c>
      <c r="G45" s="16">
        <f>Budget!$G$29/12</f>
        <v>0</v>
      </c>
      <c r="H45" s="16">
        <f>Budget!$G$29/12</f>
        <v>0</v>
      </c>
      <c r="I45" s="16">
        <f>Budget!$G$29/12</f>
        <v>0</v>
      </c>
      <c r="J45" s="16">
        <f>Budget!$G$29/12</f>
        <v>0</v>
      </c>
      <c r="K45" s="16">
        <f>Budget!$G$29/12</f>
        <v>0</v>
      </c>
      <c r="L45" s="16">
        <f>Budget!$G$29/12</f>
        <v>0</v>
      </c>
      <c r="M45" s="16">
        <f>Budget!$G$29/12</f>
        <v>0</v>
      </c>
      <c r="N45" s="16">
        <f>Budget!$G$29/12</f>
        <v>0</v>
      </c>
      <c r="O45" s="25">
        <f t="shared" si="9"/>
        <v>0</v>
      </c>
      <c r="P45" s="54"/>
      <c r="Q45" s="54"/>
      <c r="R45">
        <v>42</v>
      </c>
      <c r="S45" t="str">
        <f t="shared" si="0"/>
        <v>4June</v>
      </c>
      <c r="T45">
        <f t="shared" si="7"/>
        <v>4</v>
      </c>
      <c r="U45" t="s">
        <v>60</v>
      </c>
      <c r="V45">
        <f>IF(OR(U45=$C$2,U45=$D$2,U45=$E$2),Budget!$D$10,0)</f>
        <v>0</v>
      </c>
      <c r="W45" t="e">
        <f>IF(R45&lt;=Budget!D$8,0,VLOOKUP(R45-Budget!$D$8,$R$4:V44,5,FALSE))</f>
        <v>#N/A</v>
      </c>
      <c r="X45" t="e">
        <f>SUM($V$4:V45)-SUM($W$4:W45)</f>
        <v>#N/A</v>
      </c>
    </row>
    <row r="46" spans="1:24" ht="15">
      <c r="A46">
        <v>2</v>
      </c>
      <c r="B46" s="56" t="s">
        <v>180</v>
      </c>
      <c r="C46" s="15" t="e">
        <f>VLOOKUP(CONCATENATE($A46,C$4),$S$4:$W$75,5,FALSE)*Budget!$D$30*Budget!$E$30/Budget!$D$10</f>
        <v>#N/A</v>
      </c>
      <c r="D46" s="15" t="e">
        <f>VLOOKUP(CONCATENATE($A46,D$4),$S$4:$W$75,5,FALSE)*Budget!$D$30*Budget!$E$30/Budget!$D$10</f>
        <v>#N/A</v>
      </c>
      <c r="E46" s="15" t="e">
        <f>VLOOKUP(CONCATENATE($A46,E$4),$S$4:$W$75,5,FALSE)*Budget!$D$30*Budget!$E$30/Budget!$D$10</f>
        <v>#N/A</v>
      </c>
      <c r="F46" s="15" t="e">
        <f>VLOOKUP(CONCATENATE($A46,F$4),$S$4:$W$75,5,FALSE)*Budget!$D$30*Budget!$E$30/Budget!$D$10</f>
        <v>#N/A</v>
      </c>
      <c r="G46" s="15" t="e">
        <f>VLOOKUP(CONCATENATE($A46,G$4),$S$4:$W$75,5,FALSE)*Budget!$D$30*Budget!$E$30/Budget!$D$10</f>
        <v>#N/A</v>
      </c>
      <c r="H46" s="15" t="e">
        <f>VLOOKUP(CONCATENATE($A46,H$4),$S$4:$W$75,5,FALSE)*Budget!$D$30*Budget!$E$30/Budget!$D$10</f>
        <v>#N/A</v>
      </c>
      <c r="I46" s="15" t="e">
        <f>VLOOKUP(CONCATENATE($A46,I$4),$S$4:$W$75,5,FALSE)*Budget!$D$30*Budget!$E$30/Budget!$D$10</f>
        <v>#N/A</v>
      </c>
      <c r="J46" s="15" t="e">
        <f>VLOOKUP(CONCATENATE($A46,J$4),$S$4:$W$75,5,FALSE)*Budget!$D$30*Budget!$E$30/Budget!$D$10</f>
        <v>#N/A</v>
      </c>
      <c r="K46" s="15" t="e">
        <f>VLOOKUP(CONCATENATE($A46,K$4),$S$4:$W$75,5,FALSE)*Budget!$D$30*Budget!$E$30/Budget!$D$10</f>
        <v>#N/A</v>
      </c>
      <c r="L46" s="15" t="e">
        <f>VLOOKUP(CONCATENATE($A46,L$4),$S$4:$W$75,5,FALSE)*Budget!$D$30*Budget!$E$30/Budget!$D$10</f>
        <v>#N/A</v>
      </c>
      <c r="M46" s="15" t="e">
        <f>VLOOKUP(CONCATENATE($A46,M$4),$S$4:$W$75,5,FALSE)*Budget!$D$30*Budget!$E$30/Budget!$D$10</f>
        <v>#N/A</v>
      </c>
      <c r="N46" s="15" t="e">
        <f>VLOOKUP(CONCATENATE($A46,N$4),$S$4:$W$75,5,FALSE)*Budget!$D$30*Budget!$E$30/Budget!$D$10</f>
        <v>#N/A</v>
      </c>
      <c r="O46" s="25" t="e">
        <f t="shared" si="9"/>
        <v>#N/A</v>
      </c>
      <c r="P46" s="54"/>
      <c r="Q46" s="54"/>
      <c r="R46">
        <v>43</v>
      </c>
      <c r="S46" t="str">
        <f t="shared" si="0"/>
        <v>4July</v>
      </c>
      <c r="T46">
        <f t="shared" si="7"/>
        <v>4</v>
      </c>
      <c r="U46" t="s">
        <v>61</v>
      </c>
      <c r="V46">
        <f>IF(OR(U46=$C$2,U46=$D$2,U46=$E$2),Budget!$D$10,0)</f>
        <v>0</v>
      </c>
      <c r="W46" t="e">
        <f>IF(R46&lt;=Budget!D$8,0,VLOOKUP(R46-Budget!$D$8,$R$4:V45,5,FALSE))</f>
        <v>#N/A</v>
      </c>
      <c r="X46" t="e">
        <f>SUM($V$4:V46)-SUM($W$4:W46)</f>
        <v>#N/A</v>
      </c>
    </row>
    <row r="47" spans="1:24" ht="15">
      <c r="A47">
        <v>2</v>
      </c>
      <c r="B47" s="4" t="s">
        <v>8</v>
      </c>
      <c r="C47" s="15">
        <f>VLOOKUP(CONCATENATE($A47,C$4),$S$4:$W$75,4,FALSE)*Budget!$D$13*Budget!$D$31</f>
        <v>0</v>
      </c>
      <c r="D47" s="15">
        <f>VLOOKUP(CONCATENATE($A47,D$4),$S$4:$W$75,4,FALSE)*Budget!$D$13*Budget!$D$31</f>
        <v>0</v>
      </c>
      <c r="E47" s="15">
        <f>VLOOKUP(CONCATENATE($A47,E$4),$S$4:$W$75,4,FALSE)*Budget!$D$13*Budget!$D$31</f>
        <v>0</v>
      </c>
      <c r="F47" s="15">
        <f>VLOOKUP(CONCATENATE($A47,F$4),$S$4:$W$75,4,FALSE)*Budget!$D$13*Budget!$D$31</f>
        <v>0</v>
      </c>
      <c r="G47" s="15">
        <f>VLOOKUP(CONCATENATE($A47,G$4),$S$4:$W$75,4,FALSE)*Budget!$D$13*Budget!$D$31</f>
        <v>0</v>
      </c>
      <c r="H47" s="15">
        <f>VLOOKUP(CONCATENATE($A47,H$4),$S$4:$W$75,4,FALSE)*Budget!$D$13*Budget!$D$31</f>
        <v>0</v>
      </c>
      <c r="I47" s="15">
        <f>VLOOKUP(CONCATENATE($A47,I$4),$S$4:$W$75,4,FALSE)*Budget!$D$13*Budget!$D$31</f>
        <v>0</v>
      </c>
      <c r="J47" s="15">
        <f>VLOOKUP(CONCATENATE($A47,J$4),$S$4:$W$75,4,FALSE)*Budget!$D$13*Budget!$D$31</f>
        <v>0</v>
      </c>
      <c r="K47" s="15">
        <f>VLOOKUP(CONCATENATE($A47,K$4),$S$4:$W$75,4,FALSE)*Budget!$D$13*Budget!$D$31</f>
        <v>0</v>
      </c>
      <c r="L47" s="15">
        <f>VLOOKUP(CONCATENATE($A47,L$4),$S$4:$W$75,4,FALSE)*Budget!$D$13*Budget!$D$31</f>
        <v>0</v>
      </c>
      <c r="M47" s="15">
        <f>VLOOKUP(CONCATENATE($A47,M$4),$S$4:$W$75,4,FALSE)*Budget!$D$13*Budget!$D$31</f>
        <v>0</v>
      </c>
      <c r="N47" s="15">
        <f>VLOOKUP(CONCATENATE($A47,N$4),$S$4:$W$75,4,FALSE)*Budget!$D$13*Budget!$D$31</f>
        <v>0</v>
      </c>
      <c r="O47" s="25">
        <f t="shared" si="9"/>
        <v>0</v>
      </c>
      <c r="P47" s="54"/>
      <c r="Q47" s="54"/>
      <c r="R47">
        <v>44</v>
      </c>
      <c r="S47" t="str">
        <f t="shared" si="0"/>
        <v>4August</v>
      </c>
      <c r="T47">
        <f t="shared" si="7"/>
        <v>4</v>
      </c>
      <c r="U47" t="s">
        <v>62</v>
      </c>
      <c r="V47">
        <f>IF(OR(U47=$C$2,U47=$D$2,U47=$E$2),Budget!$D$10,0)</f>
        <v>0</v>
      </c>
      <c r="W47" t="e">
        <f>IF(R47&lt;=Budget!D$8,0,VLOOKUP(R47-Budget!$D$8,$R$4:V46,5,FALSE))</f>
        <v>#N/A</v>
      </c>
      <c r="X47" t="e">
        <f>SUM($V$4:V47)-SUM($W$4:W47)</f>
        <v>#N/A</v>
      </c>
    </row>
    <row r="48" spans="1:24" ht="15">
      <c r="A48">
        <v>2</v>
      </c>
      <c r="B48" s="4" t="s">
        <v>32</v>
      </c>
      <c r="C48" s="15" t="e">
        <f>VLOOKUP(CONCATENATE($A48,C$4),$S$4:$W$75,5,FALSE)*Budget!$D$32*Budget!$E$32/Budget!$D$10</f>
        <v>#N/A</v>
      </c>
      <c r="D48" s="15" t="e">
        <f>VLOOKUP(CONCATENATE($A48,D$4),$S$4:$W$75,5,FALSE)*Budget!$D$32*Budget!$E$32/Budget!$D$10</f>
        <v>#N/A</v>
      </c>
      <c r="E48" s="15" t="e">
        <f>VLOOKUP(CONCATENATE($A48,E$4),$S$4:$W$75,5,FALSE)*Budget!$D$32*Budget!$E$32/Budget!$D$10</f>
        <v>#N/A</v>
      </c>
      <c r="F48" s="15" t="e">
        <f>VLOOKUP(CONCATENATE($A48,F$4),$S$4:$W$75,5,FALSE)*Budget!$D$32*Budget!$E$32/Budget!$D$10</f>
        <v>#N/A</v>
      </c>
      <c r="G48" s="15" t="e">
        <f>VLOOKUP(CONCATENATE($A48,G$4),$S$4:$W$75,5,FALSE)*Budget!$D$32*Budget!$E$32/Budget!$D$10</f>
        <v>#N/A</v>
      </c>
      <c r="H48" s="15" t="e">
        <f>VLOOKUP(CONCATENATE($A48,H$4),$S$4:$W$75,5,FALSE)*Budget!$D$32*Budget!$E$32/Budget!$D$10</f>
        <v>#N/A</v>
      </c>
      <c r="I48" s="15" t="e">
        <f>VLOOKUP(CONCATENATE($A48,I$4),$S$4:$W$75,5,FALSE)*Budget!$D$32*Budget!$E$32/Budget!$D$10</f>
        <v>#N/A</v>
      </c>
      <c r="J48" s="15" t="e">
        <f>VLOOKUP(CONCATENATE($A48,J$4),$S$4:$W$75,5,FALSE)*Budget!$D$32*Budget!$E$32/Budget!$D$10</f>
        <v>#N/A</v>
      </c>
      <c r="K48" s="15" t="e">
        <f>VLOOKUP(CONCATENATE($A48,K$4),$S$4:$W$75,5,FALSE)*Budget!$D$32*Budget!$E$32/Budget!$D$10</f>
        <v>#N/A</v>
      </c>
      <c r="L48" s="15" t="e">
        <f>VLOOKUP(CONCATENATE($A48,L$4),$S$4:$W$75,5,FALSE)*Budget!$D$32*Budget!$E$32/Budget!$D$10</f>
        <v>#N/A</v>
      </c>
      <c r="M48" s="15" t="e">
        <f>VLOOKUP(CONCATENATE($A48,M$4),$S$4:$W$75,5,FALSE)*Budget!$D$32*Budget!$E$32/Budget!$D$10</f>
        <v>#N/A</v>
      </c>
      <c r="N48" s="15" t="e">
        <f>VLOOKUP(CONCATENATE($A48,N$4),$S$4:$W$75,5,FALSE)*Budget!$D$32*Budget!$E$32/Budget!$D$10</f>
        <v>#N/A</v>
      </c>
      <c r="O48" s="25" t="e">
        <f t="shared" si="9"/>
        <v>#N/A</v>
      </c>
      <c r="P48" s="54"/>
      <c r="Q48" s="54"/>
      <c r="R48">
        <v>45</v>
      </c>
      <c r="S48" t="str">
        <f t="shared" si="0"/>
        <v>4September</v>
      </c>
      <c r="T48">
        <f t="shared" si="7"/>
        <v>4</v>
      </c>
      <c r="U48" t="s">
        <v>63</v>
      </c>
      <c r="V48">
        <f>IF(OR(U48=$C$2,U48=$D$2,U48=$E$2),Budget!$D$10,0)</f>
        <v>0</v>
      </c>
      <c r="W48" t="e">
        <f>IF(R48&lt;=Budget!D$8,0,VLOOKUP(R48-Budget!$D$8,$R$4:V47,5,FALSE))</f>
        <v>#N/A</v>
      </c>
      <c r="X48" t="e">
        <f>SUM($V$4:V48)-SUM($W$4:W48)</f>
        <v>#N/A</v>
      </c>
    </row>
    <row r="49" spans="1:24" ht="15">
      <c r="A49">
        <v>2</v>
      </c>
      <c r="B49" s="4" t="s">
        <v>7</v>
      </c>
      <c r="C49" s="16" t="e">
        <f>VLOOKUP(CONCATENATE($A49,C$4),$S$4:$X$75,6,FALSE)*(Budget!$F$33/(Budget!$D$10*Budget!$D$8))</f>
        <v>#N/A</v>
      </c>
      <c r="D49" s="16" t="e">
        <f>VLOOKUP(CONCATENATE($A41,D$4),$S$4:$X$75,6,FALSE)*(Budget!$F$33/(Budget!$D$10*Budget!$D$8))</f>
        <v>#N/A</v>
      </c>
      <c r="E49" s="16" t="e">
        <f>VLOOKUP(CONCATENATE($A41,E$4),$S$4:$X$75,6,FALSE)*(Budget!$F$33/(Budget!$D$10*Budget!$D$8))</f>
        <v>#N/A</v>
      </c>
      <c r="F49" s="16" t="e">
        <f>VLOOKUP(CONCATENATE($A41,F$4),$S$4:$X$75,6,FALSE)*(Budget!$F$33/(Budget!$D$10*Budget!$D$8))</f>
        <v>#N/A</v>
      </c>
      <c r="G49" s="16" t="e">
        <f>VLOOKUP(CONCATENATE($A41,G$4),$S$4:$X$75,6,FALSE)*(Budget!$F$33/(Budget!$D$10*Budget!$D$8))</f>
        <v>#N/A</v>
      </c>
      <c r="H49" s="16" t="e">
        <f>VLOOKUP(CONCATENATE($A41,H$4),$S$4:$X$75,6,FALSE)*(Budget!$F$33/(Budget!$D$10*Budget!$D$8))</f>
        <v>#N/A</v>
      </c>
      <c r="I49" s="16" t="e">
        <f>VLOOKUP(CONCATENATE($A41,I$4),$S$4:$X$75,6,FALSE)*(Budget!$F$33/(Budget!$D$10*Budget!$D$8))</f>
        <v>#N/A</v>
      </c>
      <c r="J49" s="16" t="e">
        <f>VLOOKUP(CONCATENATE($A41,J$4),$S$4:$X$75,6,FALSE)*(Budget!$F$33/(Budget!$D$10*Budget!$D$8))</f>
        <v>#N/A</v>
      </c>
      <c r="K49" s="16" t="e">
        <f>VLOOKUP(CONCATENATE($A41,K$4),$S$4:$X$75,6,FALSE)*(Budget!$F$33/(Budget!$D$10*Budget!$D$8))</f>
        <v>#N/A</v>
      </c>
      <c r="L49" s="16" t="e">
        <f>VLOOKUP(CONCATENATE($A41,L$4),$S$4:$X$75,6,FALSE)*(Budget!$F$33/(Budget!$D$10*Budget!$D$8))</f>
        <v>#N/A</v>
      </c>
      <c r="M49" s="16" t="e">
        <f>VLOOKUP(CONCATENATE($A41,M$4),$S$4:$X$75,6,FALSE)*(Budget!$F$33/(Budget!$D$10*Budget!$D$8))</f>
        <v>#N/A</v>
      </c>
      <c r="N49" s="16" t="e">
        <f>VLOOKUP(CONCATENATE($A41,N$4),$S$4:$X$75,6,FALSE)*(Budget!$F$33/(Budget!$D$10*Budget!$D$8))</f>
        <v>#N/A</v>
      </c>
      <c r="O49" s="25" t="e">
        <f t="shared" si="9"/>
        <v>#N/A</v>
      </c>
      <c r="P49" s="54"/>
      <c r="Q49" s="54"/>
      <c r="R49">
        <v>46</v>
      </c>
      <c r="S49" t="str">
        <f t="shared" si="0"/>
        <v>4October</v>
      </c>
      <c r="T49">
        <f t="shared" si="7"/>
        <v>4</v>
      </c>
      <c r="U49" t="s">
        <v>64</v>
      </c>
      <c r="V49">
        <f>IF(OR(U49=$C$2,U49=$D$2,U49=$E$2),Budget!$D$10,0)</f>
        <v>0</v>
      </c>
      <c r="W49" t="e">
        <f>IF(R49&lt;=Budget!D$8,0,VLOOKUP(R49-Budget!$D$8,$R$4:V48,5,FALSE))</f>
        <v>#N/A</v>
      </c>
      <c r="X49" t="e">
        <f>SUM($V$4:V49)-SUM($W$4:W49)</f>
        <v>#N/A</v>
      </c>
    </row>
    <row r="50" spans="1:24" ht="15">
      <c r="A50">
        <v>2</v>
      </c>
      <c r="B50" s="6" t="s">
        <v>38</v>
      </c>
      <c r="C50" s="17" t="e">
        <f>SUM(C41:C49)</f>
        <v>#N/A</v>
      </c>
      <c r="D50" s="17" t="e">
        <f aca="true" t="shared" si="10" ref="D50:N50">SUM(D41:D49)</f>
        <v>#N/A</v>
      </c>
      <c r="E50" s="17" t="e">
        <f t="shared" si="10"/>
        <v>#N/A</v>
      </c>
      <c r="F50" s="17" t="e">
        <f t="shared" si="10"/>
        <v>#N/A</v>
      </c>
      <c r="G50" s="17" t="e">
        <f t="shared" si="10"/>
        <v>#N/A</v>
      </c>
      <c r="H50" s="17" t="e">
        <f t="shared" si="10"/>
        <v>#N/A</v>
      </c>
      <c r="I50" s="17" t="e">
        <f t="shared" si="10"/>
        <v>#N/A</v>
      </c>
      <c r="J50" s="17" t="e">
        <f t="shared" si="10"/>
        <v>#N/A</v>
      </c>
      <c r="K50" s="17" t="e">
        <f t="shared" si="10"/>
        <v>#N/A</v>
      </c>
      <c r="L50" s="17" t="e">
        <f t="shared" si="10"/>
        <v>#N/A</v>
      </c>
      <c r="M50" s="17" t="e">
        <f t="shared" si="10"/>
        <v>#N/A</v>
      </c>
      <c r="N50" s="17" t="e">
        <f t="shared" si="10"/>
        <v>#N/A</v>
      </c>
      <c r="O50" s="25" t="e">
        <f t="shared" si="9"/>
        <v>#N/A</v>
      </c>
      <c r="P50" s="54"/>
      <c r="Q50" s="54"/>
      <c r="R50">
        <v>47</v>
      </c>
      <c r="S50" t="str">
        <f t="shared" si="0"/>
        <v>4November</v>
      </c>
      <c r="T50">
        <f t="shared" si="7"/>
        <v>4</v>
      </c>
      <c r="U50" t="s">
        <v>65</v>
      </c>
      <c r="V50">
        <f>IF(OR(U50=$C$2,U50=$D$2,U50=$E$2),Budget!$D$10,0)</f>
        <v>0</v>
      </c>
      <c r="W50" t="e">
        <f>IF(R50&lt;=Budget!D$8,0,VLOOKUP(R50-Budget!$D$8,$R$4:V49,5,FALSE))</f>
        <v>#N/A</v>
      </c>
      <c r="X50" t="e">
        <f>SUM($V$4:V50)-SUM($W$4:W50)</f>
        <v>#N/A</v>
      </c>
    </row>
    <row r="51" spans="1:24" ht="15">
      <c r="A51">
        <v>2</v>
      </c>
      <c r="B51" s="14"/>
      <c r="O51" s="25"/>
      <c r="P51" s="54"/>
      <c r="Q51" s="54"/>
      <c r="R51">
        <v>48</v>
      </c>
      <c r="S51" t="str">
        <f t="shared" si="0"/>
        <v>4December</v>
      </c>
      <c r="T51">
        <f t="shared" si="7"/>
        <v>4</v>
      </c>
      <c r="U51" t="s">
        <v>66</v>
      </c>
      <c r="V51">
        <f>IF(OR(U51=$C$2,U51=$D$2,U51=$E$2),Budget!$D$10,0)</f>
        <v>0</v>
      </c>
      <c r="W51" t="e">
        <f>IF(R51&lt;=Budget!D$8,0,VLOOKUP(R51-Budget!$D$8,$R$4:V50,5,FALSE))</f>
        <v>#N/A</v>
      </c>
      <c r="X51" t="e">
        <f>SUM($V$4:V51)-SUM($W$4:W51)</f>
        <v>#N/A</v>
      </c>
    </row>
    <row r="52" spans="1:24" ht="15">
      <c r="A52">
        <v>2</v>
      </c>
      <c r="B52" s="9" t="s">
        <v>9</v>
      </c>
      <c r="O52" s="25"/>
      <c r="P52" s="54"/>
      <c r="Q52" s="54"/>
      <c r="R52">
        <v>49</v>
      </c>
      <c r="S52" t="str">
        <f t="shared" si="0"/>
        <v>5January</v>
      </c>
      <c r="T52">
        <f t="shared" si="7"/>
        <v>5</v>
      </c>
      <c r="U52" t="s">
        <v>55</v>
      </c>
      <c r="V52">
        <f>IF(OR(U52=$C$2,U52=$D$2,U52=$E$2),Budget!$D$10,0)</f>
        <v>0</v>
      </c>
      <c r="W52" t="e">
        <f>IF(R52&lt;=Budget!D$8,0,VLOOKUP(R52-Budget!$D$8,$R$4:V51,5,FALSE))</f>
        <v>#N/A</v>
      </c>
      <c r="X52" t="e">
        <f>SUM($V$4:V52)-SUM($W$4:W52)</f>
        <v>#N/A</v>
      </c>
    </row>
    <row r="53" spans="1:24" ht="15">
      <c r="A53">
        <v>2</v>
      </c>
      <c r="B53" s="5" t="s">
        <v>178</v>
      </c>
      <c r="C53" s="16">
        <f>Budget!$G$41/12</f>
        <v>0</v>
      </c>
      <c r="D53" s="16">
        <f>Budget!$G$41/12</f>
        <v>0</v>
      </c>
      <c r="E53" s="16">
        <f>Budget!$G$41/12</f>
        <v>0</v>
      </c>
      <c r="F53" s="16">
        <f>Budget!$G$41/12</f>
        <v>0</v>
      </c>
      <c r="G53" s="16">
        <f>Budget!$G$41/12</f>
        <v>0</v>
      </c>
      <c r="H53" s="16">
        <f>Budget!$G$41/12</f>
        <v>0</v>
      </c>
      <c r="I53" s="16">
        <f>Budget!$G$41/12</f>
        <v>0</v>
      </c>
      <c r="J53" s="16">
        <f>Budget!$G$41/12</f>
        <v>0</v>
      </c>
      <c r="K53" s="16">
        <f>Budget!$G$41/12</f>
        <v>0</v>
      </c>
      <c r="L53" s="16">
        <f>Budget!$G$41/12</f>
        <v>0</v>
      </c>
      <c r="M53" s="16">
        <f>Budget!$G$41/12</f>
        <v>0</v>
      </c>
      <c r="N53" s="16">
        <f>Budget!$G$41/12</f>
        <v>0</v>
      </c>
      <c r="O53" s="25">
        <f>SUM(C53:N53)</f>
        <v>0</v>
      </c>
      <c r="P53" s="54"/>
      <c r="Q53" s="54"/>
      <c r="R53">
        <v>50</v>
      </c>
      <c r="S53" t="str">
        <f t="shared" si="0"/>
        <v>5February</v>
      </c>
      <c r="T53">
        <f t="shared" si="7"/>
        <v>5</v>
      </c>
      <c r="U53" t="s">
        <v>56</v>
      </c>
      <c r="V53">
        <f>IF(OR(U53=$C$2,U53=$D$2,U53=$E$2),Budget!$D$10,0)</f>
        <v>0</v>
      </c>
      <c r="W53" t="e">
        <f>IF(R53&lt;=Budget!D$8,0,VLOOKUP(R53-Budget!$D$8,$R$4:V52,5,FALSE))</f>
        <v>#N/A</v>
      </c>
      <c r="X53" t="e">
        <f>SUM($V$4:V53)-SUM($W$4:W53)</f>
        <v>#N/A</v>
      </c>
    </row>
    <row r="54" spans="1:24" ht="15">
      <c r="A54">
        <v>2</v>
      </c>
      <c r="B54" s="5" t="s">
        <v>52</v>
      </c>
      <c r="C54" s="15">
        <f>Budget!$G$42/12</f>
        <v>0</v>
      </c>
      <c r="D54" s="15">
        <f>Budget!$G$42/12</f>
        <v>0</v>
      </c>
      <c r="E54" s="15">
        <f>Budget!$G$42/12</f>
        <v>0</v>
      </c>
      <c r="F54" s="15">
        <f>Budget!$G$42/12</f>
        <v>0</v>
      </c>
      <c r="G54" s="15">
        <f>Budget!$G$42/12</f>
        <v>0</v>
      </c>
      <c r="H54" s="15">
        <f>Budget!$G$42/12</f>
        <v>0</v>
      </c>
      <c r="I54" s="15">
        <f>Budget!$G$42/12</f>
        <v>0</v>
      </c>
      <c r="J54" s="15">
        <f>Budget!$G$42/12</f>
        <v>0</v>
      </c>
      <c r="K54" s="15">
        <f>Budget!$G$42/12</f>
        <v>0</v>
      </c>
      <c r="L54" s="15">
        <f>Budget!$G$42/12</f>
        <v>0</v>
      </c>
      <c r="M54" s="15">
        <f>Budget!$G$42/12</f>
        <v>0</v>
      </c>
      <c r="N54" s="15">
        <f>Budget!$G$42/12</f>
        <v>0</v>
      </c>
      <c r="O54" s="25">
        <f>SUM(C54:N54)</f>
        <v>0</v>
      </c>
      <c r="P54" s="54"/>
      <c r="Q54" s="54"/>
      <c r="R54">
        <v>51</v>
      </c>
      <c r="S54" t="str">
        <f>CONCATENATE(T54,U54)</f>
        <v>5March</v>
      </c>
      <c r="T54">
        <f t="shared" si="7"/>
        <v>5</v>
      </c>
      <c r="U54" t="s">
        <v>57</v>
      </c>
      <c r="V54">
        <f>IF(OR(U54=$C$2,U54=$D$2,U54=$E$2),Budget!$D$10,0)</f>
        <v>0</v>
      </c>
      <c r="W54" t="e">
        <f>IF(R54&lt;=Budget!D$8,0,VLOOKUP(R54-Budget!$D$8,$R$4:V53,5,FALSE))</f>
        <v>#N/A</v>
      </c>
      <c r="X54" t="e">
        <f>SUM($V$4:V54)-SUM($W$4:W54)</f>
        <v>#N/A</v>
      </c>
    </row>
    <row r="55" spans="1:24" ht="26.25">
      <c r="A55">
        <v>2</v>
      </c>
      <c r="B55" s="7" t="s">
        <v>84</v>
      </c>
      <c r="C55" s="15">
        <f>Budget!$G$43/12</f>
        <v>0</v>
      </c>
      <c r="D55" s="15">
        <f>Budget!$G$43/12</f>
        <v>0</v>
      </c>
      <c r="E55" s="15">
        <f>Budget!$G$43/12</f>
        <v>0</v>
      </c>
      <c r="F55" s="15">
        <f>Budget!$G$43/12</f>
        <v>0</v>
      </c>
      <c r="G55" s="15">
        <f>Budget!$G$43/12</f>
        <v>0</v>
      </c>
      <c r="H55" s="15">
        <f>Budget!$G$43/12</f>
        <v>0</v>
      </c>
      <c r="I55" s="15">
        <f>Budget!$G$43/12</f>
        <v>0</v>
      </c>
      <c r="J55" s="15">
        <f>Budget!$G$43/12</f>
        <v>0</v>
      </c>
      <c r="K55" s="15">
        <f>Budget!$G$43/12</f>
        <v>0</v>
      </c>
      <c r="L55" s="15">
        <f>Budget!$G$43/12</f>
        <v>0</v>
      </c>
      <c r="M55" s="15">
        <f>Budget!$G$43/12</f>
        <v>0</v>
      </c>
      <c r="N55" s="15">
        <f>Budget!$G$43/12</f>
        <v>0</v>
      </c>
      <c r="O55" s="25">
        <f>SUM(C55:N55)</f>
        <v>0</v>
      </c>
      <c r="P55" s="54"/>
      <c r="Q55" s="54"/>
      <c r="R55">
        <v>52</v>
      </c>
      <c r="S55" t="str">
        <f t="shared" si="0"/>
        <v>5April</v>
      </c>
      <c r="T55">
        <f aca="true" t="shared" si="11" ref="T55:T65">T43+1</f>
        <v>5</v>
      </c>
      <c r="U55" t="s">
        <v>58</v>
      </c>
      <c r="V55">
        <f>IF(OR(U55=$C$2,U55=$D$2,U55=$E$2),Budget!$D$10,0)</f>
        <v>0</v>
      </c>
      <c r="W55" t="e">
        <f>IF(R55&lt;=Budget!D$8,0,VLOOKUP(R55-Budget!$D$8,$R$4:V53,5,FALSE))</f>
        <v>#N/A</v>
      </c>
      <c r="X55" t="e">
        <f>SUM($V$4:V55)-SUM($W$4:W55)</f>
        <v>#N/A</v>
      </c>
    </row>
    <row r="56" spans="2:24" ht="15">
      <c r="B56" s="23" t="s">
        <v>94</v>
      </c>
      <c r="C56" s="15">
        <f>Budget!$D$44/12</f>
        <v>0</v>
      </c>
      <c r="D56" s="15">
        <f>Budget!$D$44/12</f>
        <v>0</v>
      </c>
      <c r="E56" s="15">
        <f>Budget!$D$44/12</f>
        <v>0</v>
      </c>
      <c r="F56" s="15">
        <f>Budget!$D$44/12</f>
        <v>0</v>
      </c>
      <c r="G56" s="15">
        <f>Budget!$D$44/12</f>
        <v>0</v>
      </c>
      <c r="H56" s="15">
        <f>Budget!$D$44/12</f>
        <v>0</v>
      </c>
      <c r="I56" s="15">
        <f>Budget!$D$44/12</f>
        <v>0</v>
      </c>
      <c r="J56" s="15">
        <f>Budget!$D$44/12</f>
        <v>0</v>
      </c>
      <c r="K56" s="15">
        <f>Budget!$D$44/12</f>
        <v>0</v>
      </c>
      <c r="L56" s="15">
        <f>Budget!$D$44/12</f>
        <v>0</v>
      </c>
      <c r="M56" s="15">
        <f>Budget!$D$44/12</f>
        <v>0</v>
      </c>
      <c r="N56" s="15">
        <f>Budget!$D$44/12</f>
        <v>0</v>
      </c>
      <c r="O56" s="25">
        <f>SUM(C56:N56)</f>
        <v>0</v>
      </c>
      <c r="P56" s="54"/>
      <c r="Q56" s="54"/>
      <c r="R56">
        <v>53</v>
      </c>
      <c r="S56" t="str">
        <f t="shared" si="0"/>
        <v>5May</v>
      </c>
      <c r="T56">
        <f t="shared" si="11"/>
        <v>5</v>
      </c>
      <c r="U56" t="s">
        <v>59</v>
      </c>
      <c r="V56">
        <f>IF(OR(U56=$C$2,U56=$D$2,U56=$E$2),Budget!$D$10,0)</f>
        <v>0</v>
      </c>
      <c r="W56" t="e">
        <f>IF(R56&lt;=Budget!D$8,0,VLOOKUP(R56-Budget!$D$8,$R$4:V55,5,FALSE))</f>
        <v>#N/A</v>
      </c>
      <c r="X56" t="e">
        <f>SUM($V$4:V56)-SUM($W$4:W56)</f>
        <v>#N/A</v>
      </c>
    </row>
    <row r="57" spans="1:24" ht="15">
      <c r="A57">
        <v>2</v>
      </c>
      <c r="B57" s="6" t="s">
        <v>39</v>
      </c>
      <c r="C57" s="15">
        <f>SUM(C53:C56)</f>
        <v>0</v>
      </c>
      <c r="D57" s="15">
        <f aca="true" t="shared" si="12" ref="D57:O57">SUM(D53:D56)</f>
        <v>0</v>
      </c>
      <c r="E57" s="15">
        <f t="shared" si="12"/>
        <v>0</v>
      </c>
      <c r="F57" s="15">
        <f t="shared" si="12"/>
        <v>0</v>
      </c>
      <c r="G57" s="15">
        <f t="shared" si="12"/>
        <v>0</v>
      </c>
      <c r="H57" s="15">
        <f t="shared" si="12"/>
        <v>0</v>
      </c>
      <c r="I57" s="15">
        <f t="shared" si="12"/>
        <v>0</v>
      </c>
      <c r="J57" s="15">
        <f t="shared" si="12"/>
        <v>0</v>
      </c>
      <c r="K57" s="15">
        <f t="shared" si="12"/>
        <v>0</v>
      </c>
      <c r="L57" s="15">
        <f t="shared" si="12"/>
        <v>0</v>
      </c>
      <c r="M57" s="15">
        <f t="shared" si="12"/>
        <v>0</v>
      </c>
      <c r="N57" s="15">
        <f t="shared" si="12"/>
        <v>0</v>
      </c>
      <c r="O57" s="15">
        <f t="shared" si="12"/>
        <v>0</v>
      </c>
      <c r="P57" s="54"/>
      <c r="Q57" s="54"/>
      <c r="R57">
        <v>54</v>
      </c>
      <c r="S57" t="str">
        <f t="shared" si="0"/>
        <v>5June</v>
      </c>
      <c r="T57">
        <f t="shared" si="11"/>
        <v>5</v>
      </c>
      <c r="U57" t="s">
        <v>60</v>
      </c>
      <c r="V57">
        <f>IF(OR(U57=$C$2,U57=$D$2,U57=$E$2),Budget!$D$10,0)</f>
        <v>0</v>
      </c>
      <c r="W57" t="e">
        <f>IF(R57&lt;=Budget!D$8,0,VLOOKUP(R57-Budget!$D$8,$R$4:V56,5,FALSE))</f>
        <v>#N/A</v>
      </c>
      <c r="X57" t="e">
        <f>SUM($V$4:V57)-SUM($W$4:W57)</f>
        <v>#N/A</v>
      </c>
    </row>
    <row r="58" spans="1:24" ht="15">
      <c r="A58">
        <v>2</v>
      </c>
      <c r="O58" s="25"/>
      <c r="P58" s="54"/>
      <c r="Q58" s="54"/>
      <c r="R58">
        <v>55</v>
      </c>
      <c r="S58" t="str">
        <f t="shared" si="0"/>
        <v>5July</v>
      </c>
      <c r="T58">
        <f t="shared" si="11"/>
        <v>5</v>
      </c>
      <c r="U58" t="s">
        <v>61</v>
      </c>
      <c r="V58">
        <f>IF(OR(U58=$C$2,U58=$D$2,U58=$E$2),Budget!$D$10,0)</f>
        <v>0</v>
      </c>
      <c r="W58" t="e">
        <f>IF(R58&lt;=Budget!D$8,0,VLOOKUP(R58-Budget!$D$8,$R$4:V57,5,FALSE))</f>
        <v>#N/A</v>
      </c>
      <c r="X58" t="e">
        <f>SUM($V$4:V58)-SUM($W$4:W58)</f>
        <v>#N/A</v>
      </c>
    </row>
    <row r="59" spans="1:25" ht="15">
      <c r="A59">
        <v>2</v>
      </c>
      <c r="B59" s="55" t="s">
        <v>71</v>
      </c>
      <c r="C59" s="16">
        <f>Budget!$G$69/12</f>
        <v>0</v>
      </c>
      <c r="D59" s="16">
        <f>Budget!$G$69/12</f>
        <v>0</v>
      </c>
      <c r="E59" s="16">
        <f>Budget!$G$69/12</f>
        <v>0</v>
      </c>
      <c r="F59" s="16">
        <f>Budget!$G$69/12</f>
        <v>0</v>
      </c>
      <c r="G59" s="16">
        <f>Budget!$G$69/12</f>
        <v>0</v>
      </c>
      <c r="H59" s="16">
        <f>Budget!$G$69/12</f>
        <v>0</v>
      </c>
      <c r="I59" s="16">
        <f>Budget!$G$69/12</f>
        <v>0</v>
      </c>
      <c r="J59" s="16">
        <f>Budget!$G$69/12</f>
        <v>0</v>
      </c>
      <c r="K59" s="16">
        <f>Budget!$G$69/12</f>
        <v>0</v>
      </c>
      <c r="L59" s="16">
        <f>Budget!$G$69/12</f>
        <v>0</v>
      </c>
      <c r="M59" s="16">
        <f>Budget!$G$69/12</f>
        <v>0</v>
      </c>
      <c r="N59" s="16">
        <f>Budget!$G$69/12</f>
        <v>0</v>
      </c>
      <c r="O59" s="25">
        <f>SUM(C59:N59)</f>
        <v>0</v>
      </c>
      <c r="P59" s="54"/>
      <c r="Q59" s="54"/>
      <c r="R59">
        <v>56</v>
      </c>
      <c r="S59" t="str">
        <f t="shared" si="0"/>
        <v>5August</v>
      </c>
      <c r="T59">
        <f t="shared" si="11"/>
        <v>5</v>
      </c>
      <c r="U59" t="s">
        <v>62</v>
      </c>
      <c r="V59">
        <f>IF(OR(U59=$C$2,U59=$D$2,U59=$E$2),Budget!$D$10,0)</f>
        <v>0</v>
      </c>
      <c r="W59" t="e">
        <f>IF(R59&lt;=Budget!D$8,0,VLOOKUP(R59-Budget!$D$8,$R$4:V58,5,FALSE))</f>
        <v>#N/A</v>
      </c>
      <c r="X59" t="e">
        <f>SUM($V$4:V59)-SUM($W$4:W59)</f>
        <v>#N/A</v>
      </c>
      <c r="Y59" s="21"/>
    </row>
    <row r="60" spans="1:25" s="21" customFormat="1" ht="15.75" thickBot="1">
      <c r="A60"/>
      <c r="B60" s="11"/>
      <c r="C60"/>
      <c r="D60"/>
      <c r="E60"/>
      <c r="F60"/>
      <c r="G60"/>
      <c r="H60"/>
      <c r="I60"/>
      <c r="J60"/>
      <c r="K60"/>
      <c r="L60"/>
      <c r="M60"/>
      <c r="N60"/>
      <c r="O60" s="25"/>
      <c r="P60" s="54"/>
      <c r="Q60" s="54"/>
      <c r="R60" s="21">
        <v>57</v>
      </c>
      <c r="S60" s="21" t="str">
        <f t="shared" si="0"/>
        <v>5September</v>
      </c>
      <c r="T60" s="21">
        <f t="shared" si="11"/>
        <v>5</v>
      </c>
      <c r="U60" s="21" t="s">
        <v>63</v>
      </c>
      <c r="V60">
        <f>IF(OR(U60=$C$2,U60=$D$2,U60=$E$2),Budget!$D$10,0)</f>
        <v>0</v>
      </c>
      <c r="W60" s="21" t="e">
        <f>IF(R60&lt;=Budget!D$8,0,VLOOKUP(R60-Budget!$D$8,$R$4:V59,5,FALSE))</f>
        <v>#N/A</v>
      </c>
      <c r="X60" s="21" t="e">
        <f>SUM($V$4:V60)-SUM($W$4:W60)</f>
        <v>#N/A</v>
      </c>
      <c r="Y60"/>
    </row>
    <row r="61" spans="1:24" ht="15.75" thickBot="1">
      <c r="A61" s="21">
        <v>2</v>
      </c>
      <c r="B61" s="18" t="s">
        <v>72</v>
      </c>
      <c r="C61" s="19" t="e">
        <f>C38-SUM(C50,C57,C59)+N31</f>
        <v>#N/A</v>
      </c>
      <c r="D61" s="19" t="e">
        <f>D38-SUM(D50,D57,D59)+C61</f>
        <v>#N/A</v>
      </c>
      <c r="E61" s="19" t="e">
        <f>E38-SUM(E50,E57,E59)+D61</f>
        <v>#N/A</v>
      </c>
      <c r="F61" s="19" t="e">
        <f aca="true" t="shared" si="13" ref="F61:M61">F38-SUM(F50,F57,F59)+E61</f>
        <v>#N/A</v>
      </c>
      <c r="G61" s="19" t="e">
        <f t="shared" si="13"/>
        <v>#N/A</v>
      </c>
      <c r="H61" s="19" t="e">
        <f t="shared" si="13"/>
        <v>#N/A</v>
      </c>
      <c r="I61" s="19" t="e">
        <f t="shared" si="13"/>
        <v>#N/A</v>
      </c>
      <c r="J61" s="19" t="e">
        <f t="shared" si="13"/>
        <v>#N/A</v>
      </c>
      <c r="K61" s="19" t="e">
        <f t="shared" si="13"/>
        <v>#N/A</v>
      </c>
      <c r="L61" s="19" t="e">
        <f t="shared" si="13"/>
        <v>#N/A</v>
      </c>
      <c r="M61" s="19" t="e">
        <f t="shared" si="13"/>
        <v>#N/A</v>
      </c>
      <c r="N61" s="19" t="e">
        <f>N38-SUM(N50,N57,N59)+M61</f>
        <v>#N/A</v>
      </c>
      <c r="O61" s="25"/>
      <c r="P61" s="54"/>
      <c r="Q61" s="54"/>
      <c r="R61">
        <v>58</v>
      </c>
      <c r="S61" t="str">
        <f t="shared" si="0"/>
        <v>5October</v>
      </c>
      <c r="T61">
        <f t="shared" si="11"/>
        <v>5</v>
      </c>
      <c r="U61" t="s">
        <v>64</v>
      </c>
      <c r="V61">
        <f>IF(OR(U61=$C$2,U61=$D$2,U61=$E$2),Budget!$D$10,0)</f>
        <v>0</v>
      </c>
      <c r="W61" t="e">
        <f>IF(R61&lt;=Budget!D$8,0,VLOOKUP(R61-Budget!$D$8,$R$4:V60,5,FALSE))</f>
        <v>#N/A</v>
      </c>
      <c r="X61" t="e">
        <f>SUM($V$4:V61)-SUM($W$4:W61)</f>
        <v>#N/A</v>
      </c>
    </row>
    <row r="62" spans="15:24" ht="15">
      <c r="O62" s="25"/>
      <c r="P62" s="54"/>
      <c r="Q62" s="54"/>
      <c r="R62">
        <v>59</v>
      </c>
      <c r="S62" t="str">
        <f t="shared" si="0"/>
        <v>5November</v>
      </c>
      <c r="T62">
        <f t="shared" si="11"/>
        <v>5</v>
      </c>
      <c r="U62" t="s">
        <v>65</v>
      </c>
      <c r="V62">
        <f>IF(OR(U62=$C$2,U62=$D$2,U62=$E$2),Budget!$D$10,0)</f>
        <v>0</v>
      </c>
      <c r="W62" t="e">
        <f>IF(R62&lt;=Budget!D$8,0,VLOOKUP(R62-Budget!$D$8,$R$4:V61,5,FALSE))</f>
        <v>#N/A</v>
      </c>
      <c r="X62" t="e">
        <f>SUM($V$4:V62)-SUM($W$4:W62)</f>
        <v>#N/A</v>
      </c>
    </row>
    <row r="63" spans="1:24" ht="18.75">
      <c r="A63" s="21"/>
      <c r="B63" s="49" t="s">
        <v>121</v>
      </c>
      <c r="C63" s="238" t="s">
        <v>121</v>
      </c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8"/>
      <c r="P63" s="54"/>
      <c r="Q63" s="54"/>
      <c r="R63">
        <v>60</v>
      </c>
      <c r="S63" t="str">
        <f t="shared" si="0"/>
        <v>5December</v>
      </c>
      <c r="T63">
        <f t="shared" si="11"/>
        <v>5</v>
      </c>
      <c r="U63" t="s">
        <v>66</v>
      </c>
      <c r="V63">
        <f>IF(OR(U63=$C$2,U63=$D$2,U63=$E$2),Budget!$D$10,0)</f>
        <v>0</v>
      </c>
      <c r="W63" t="e">
        <f>IF(R63&lt;=Budget!D$8,0,VLOOKUP(R63-Budget!$D$8,$R$4:V62,5,FALSE))</f>
        <v>#N/A</v>
      </c>
      <c r="X63" t="e">
        <f>SUM($V$4:V63)-SUM($W$4:W63)</f>
        <v>#N/A</v>
      </c>
    </row>
    <row r="64" spans="3:24" ht="15">
      <c r="C64" s="1" t="s">
        <v>55</v>
      </c>
      <c r="D64" s="1" t="s">
        <v>56</v>
      </c>
      <c r="E64" s="1" t="s">
        <v>57</v>
      </c>
      <c r="F64" s="1" t="s">
        <v>58</v>
      </c>
      <c r="G64" s="1" t="s">
        <v>59</v>
      </c>
      <c r="H64" s="1" t="s">
        <v>60</v>
      </c>
      <c r="I64" s="1" t="s">
        <v>61</v>
      </c>
      <c r="J64" s="1" t="s">
        <v>62</v>
      </c>
      <c r="K64" s="1" t="s">
        <v>63</v>
      </c>
      <c r="L64" s="1" t="s">
        <v>64</v>
      </c>
      <c r="M64" s="1" t="s">
        <v>65</v>
      </c>
      <c r="N64" s="1" t="s">
        <v>66</v>
      </c>
      <c r="O64" s="25"/>
      <c r="P64" s="54"/>
      <c r="Q64" s="54"/>
      <c r="R64">
        <v>61</v>
      </c>
      <c r="S64" t="str">
        <f t="shared" si="0"/>
        <v>6January</v>
      </c>
      <c r="T64">
        <f t="shared" si="11"/>
        <v>6</v>
      </c>
      <c r="U64" t="s">
        <v>55</v>
      </c>
      <c r="V64">
        <f>IF(OR(U64=$C$2,U64=$D$2,U64=$E$2),Budget!$D$10,0)</f>
        <v>0</v>
      </c>
      <c r="W64" t="e">
        <f>IF(R64&lt;=Budget!D$8,0,VLOOKUP(R64-Budget!$D$8,$R$4:V63,5,FALSE))</f>
        <v>#N/A</v>
      </c>
      <c r="X64" t="e">
        <f>SUM($V$4:V64)-SUM($W$4:W64)</f>
        <v>#N/A</v>
      </c>
    </row>
    <row r="65" spans="1:24" ht="15">
      <c r="A65">
        <v>3</v>
      </c>
      <c r="B65" s="8" t="s">
        <v>35</v>
      </c>
      <c r="O65" s="25"/>
      <c r="P65" s="54"/>
      <c r="Q65" s="54"/>
      <c r="R65">
        <v>62</v>
      </c>
      <c r="S65" t="str">
        <f t="shared" si="0"/>
        <v>6February</v>
      </c>
      <c r="T65">
        <f t="shared" si="11"/>
        <v>6</v>
      </c>
      <c r="U65" t="s">
        <v>56</v>
      </c>
      <c r="V65">
        <f>IF(OR(U65=$C$2,U65=$D$2,U65=$E$2),Budget!$D$10,0)</f>
        <v>0</v>
      </c>
      <c r="W65" t="e">
        <f>IF(R65&lt;=Budget!D$8,0,VLOOKUP(R65-Budget!$D$8,$R$4:V64,5,FALSE))</f>
        <v>#N/A</v>
      </c>
      <c r="X65" t="e">
        <f>SUM($V$4:V65)-SUM($W$4:W65)</f>
        <v>#N/A</v>
      </c>
    </row>
    <row r="66" spans="1:24" ht="15">
      <c r="A66">
        <v>3</v>
      </c>
      <c r="B66" s="4" t="s">
        <v>17</v>
      </c>
      <c r="C66" s="15" t="e">
        <f>VLOOKUP(CONCATENATE($A66,C$4),$S$4:$W$75,5,FALSE)*Budget!$D$13*Budget!$D$15*Budget!$D$17*Budget!$D$20</f>
        <v>#N/A</v>
      </c>
      <c r="D66" s="15" t="e">
        <f>VLOOKUP(CONCATENATE($A66,D$4),$S$4:$W$75,5,FALSE)*Budget!$D$13*Budget!$D$15*Budget!$D$17*Budget!$D$20</f>
        <v>#N/A</v>
      </c>
      <c r="E66" s="15" t="e">
        <f>VLOOKUP(CONCATENATE($A66,E$4),$S$4:$W$75,5,FALSE)*Budget!$D$13*Budget!$D$15*Budget!$D$17*Budget!$D$20</f>
        <v>#N/A</v>
      </c>
      <c r="F66" s="15" t="e">
        <f>VLOOKUP(CONCATENATE($A66,F$4),$S$4:$W$75,5,FALSE)*Budget!$D$13*Budget!$D$15*Budget!$D$17*Budget!$D$20</f>
        <v>#N/A</v>
      </c>
      <c r="G66" s="15" t="e">
        <f>VLOOKUP(CONCATENATE($A66,G$4),$S$4:$W$75,5,FALSE)*Budget!$D$13*Budget!$D$15*Budget!$D$17*Budget!$D$20</f>
        <v>#N/A</v>
      </c>
      <c r="H66" s="15" t="e">
        <f>VLOOKUP(CONCATENATE($A66,H$4),$S$4:$W$75,5,FALSE)*Budget!$D$13*Budget!$D$15*Budget!$D$17*Budget!$D$20</f>
        <v>#N/A</v>
      </c>
      <c r="I66" s="15" t="e">
        <f>VLOOKUP(CONCATENATE($A66,I$4),$S$4:$W$75,5,FALSE)*Budget!$D$13*Budget!$D$15*Budget!$D$17*Budget!$D$20</f>
        <v>#N/A</v>
      </c>
      <c r="J66" s="15" t="e">
        <f>VLOOKUP(CONCATENATE($A66,J$4),$S$4:$W$75,5,FALSE)*Budget!$D$13*Budget!$D$15*Budget!$D$17*Budget!$D$20</f>
        <v>#N/A</v>
      </c>
      <c r="K66" s="15" t="e">
        <f>VLOOKUP(CONCATENATE($A66,K$4),$S$4:$W$75,5,FALSE)*Budget!$D$13*Budget!$D$15*Budget!$D$17*Budget!$D$20</f>
        <v>#N/A</v>
      </c>
      <c r="L66" s="15" t="e">
        <f>VLOOKUP(CONCATENATE($A66,L$4),$S$4:$W$75,5,FALSE)*Budget!$D$13*Budget!$D$15*Budget!$D$17*Budget!$D$20</f>
        <v>#N/A</v>
      </c>
      <c r="M66" s="15" t="e">
        <f>VLOOKUP(CONCATENATE($A66,M$4),$S$4:$W$75,5,FALSE)*Budget!$D$13*Budget!$D$15*Budget!$D$17*Budget!$D$20</f>
        <v>#N/A</v>
      </c>
      <c r="N66" s="15" t="e">
        <f>VLOOKUP(CONCATENATE($A66,N$4),$S$4:$W$75,5,FALSE)*Budget!$D$13*Budget!$D$15*Budget!$D$17*Budget!$D$20</f>
        <v>#N/A</v>
      </c>
      <c r="O66" s="25" t="e">
        <f>SUM(C66:N66)</f>
        <v>#N/A</v>
      </c>
      <c r="P66" s="54"/>
      <c r="Q66" s="54"/>
      <c r="R66">
        <v>63</v>
      </c>
      <c r="S66" t="str">
        <f t="shared" si="0"/>
        <v>6March</v>
      </c>
      <c r="T66">
        <f>T55+1</f>
        <v>6</v>
      </c>
      <c r="U66" t="s">
        <v>57</v>
      </c>
      <c r="V66">
        <f>IF(OR(U66=$C$2,U66=$D$2,U66=$E$2),Budget!$D$10,0)</f>
        <v>0</v>
      </c>
      <c r="W66" t="e">
        <f>IF(R66&lt;=Budget!D$8,0,VLOOKUP(R66-Budget!$D$8,$R$4:V65,5,FALSE))</f>
        <v>#N/A</v>
      </c>
      <c r="X66" t="e">
        <f>SUM($V$4:V66)-SUM($W$4:W66)</f>
        <v>#N/A</v>
      </c>
    </row>
    <row r="67" spans="1:24" ht="15">
      <c r="A67">
        <v>3</v>
      </c>
      <c r="B67" s="5" t="s">
        <v>34</v>
      </c>
      <c r="C67" s="15">
        <f>Budget!$D$21/12</f>
        <v>0</v>
      </c>
      <c r="D67" s="15">
        <f>Budget!$D$21/12</f>
        <v>0</v>
      </c>
      <c r="E67" s="15">
        <f>Budget!$D$21/12</f>
        <v>0</v>
      </c>
      <c r="F67" s="15">
        <f>Budget!$D$21/12</f>
        <v>0</v>
      </c>
      <c r="G67" s="15">
        <f>Budget!$D$21/12</f>
        <v>0</v>
      </c>
      <c r="H67" s="15">
        <f>Budget!$D$21/12</f>
        <v>0</v>
      </c>
      <c r="I67" s="15">
        <f>Budget!$D$21/12</f>
        <v>0</v>
      </c>
      <c r="J67" s="15">
        <f>Budget!$D$21/12</f>
        <v>0</v>
      </c>
      <c r="K67" s="15">
        <f>Budget!$D$21/12</f>
        <v>0</v>
      </c>
      <c r="L67" s="15">
        <f>Budget!$D$21/12</f>
        <v>0</v>
      </c>
      <c r="M67" s="15">
        <f>Budget!$D$21/12</f>
        <v>0</v>
      </c>
      <c r="N67" s="15">
        <f>Budget!$D$21/12</f>
        <v>0</v>
      </c>
      <c r="O67" s="25">
        <f>SUM(C67:N67)</f>
        <v>0</v>
      </c>
      <c r="P67" s="54"/>
      <c r="Q67" s="54"/>
      <c r="R67">
        <v>64</v>
      </c>
      <c r="S67" t="str">
        <f t="shared" si="0"/>
        <v>6April</v>
      </c>
      <c r="T67">
        <f>T55+1</f>
        <v>6</v>
      </c>
      <c r="U67" t="s">
        <v>58</v>
      </c>
      <c r="V67">
        <f>IF(OR(U67=$C$2,U67=$D$2,U67=$E$2),Budget!$D$10,0)</f>
        <v>0</v>
      </c>
      <c r="W67" t="e">
        <f>IF(R67&lt;=Budget!D$8,0,VLOOKUP(R67-Budget!$D$8,$R$4:V66,5,FALSE))</f>
        <v>#N/A</v>
      </c>
      <c r="X67" t="e">
        <f>SUM($V$4:V67)-SUM($W$4:W67)</f>
        <v>#N/A</v>
      </c>
    </row>
    <row r="68" spans="1:24" ht="15">
      <c r="A68">
        <v>3</v>
      </c>
      <c r="B68" s="12" t="s">
        <v>33</v>
      </c>
      <c r="C68" s="17" t="e">
        <f>SUM(C66:C67)</f>
        <v>#N/A</v>
      </c>
      <c r="D68" s="17" t="e">
        <f aca="true" t="shared" si="14" ref="D68:N68">SUM(D66:D67)</f>
        <v>#N/A</v>
      </c>
      <c r="E68" s="17" t="e">
        <f t="shared" si="14"/>
        <v>#N/A</v>
      </c>
      <c r="F68" s="17" t="e">
        <f t="shared" si="14"/>
        <v>#N/A</v>
      </c>
      <c r="G68" s="17" t="e">
        <f t="shared" si="14"/>
        <v>#N/A</v>
      </c>
      <c r="H68" s="17" t="e">
        <f t="shared" si="14"/>
        <v>#N/A</v>
      </c>
      <c r="I68" s="17" t="e">
        <f t="shared" si="14"/>
        <v>#N/A</v>
      </c>
      <c r="J68" s="17" t="e">
        <f t="shared" si="14"/>
        <v>#N/A</v>
      </c>
      <c r="K68" s="17" t="e">
        <f t="shared" si="14"/>
        <v>#N/A</v>
      </c>
      <c r="L68" s="17" t="e">
        <f t="shared" si="14"/>
        <v>#N/A</v>
      </c>
      <c r="M68" s="17" t="e">
        <f t="shared" si="14"/>
        <v>#N/A</v>
      </c>
      <c r="N68" s="17" t="e">
        <f t="shared" si="14"/>
        <v>#N/A</v>
      </c>
      <c r="O68" s="25" t="e">
        <f>SUM(C68:N68)</f>
        <v>#N/A</v>
      </c>
      <c r="P68" s="54"/>
      <c r="Q68" s="54"/>
      <c r="R68">
        <v>65</v>
      </c>
      <c r="S68" t="str">
        <f t="shared" si="0"/>
        <v>6May</v>
      </c>
      <c r="T68">
        <f>T56+1</f>
        <v>6</v>
      </c>
      <c r="U68" t="s">
        <v>59</v>
      </c>
      <c r="V68">
        <f>IF(OR(U68=$C$2,U68=$D$2,U68=$E$2),Budget!$D$10,0)</f>
        <v>0</v>
      </c>
      <c r="W68" t="e">
        <f>IF(R68&lt;=Budget!D$8,0,VLOOKUP(R68-Budget!$D$8,$R$4:V67,5,FALSE))</f>
        <v>#N/A</v>
      </c>
      <c r="X68" t="e">
        <f>SUM($V$4:V68)-SUM($W$4:W68)</f>
        <v>#N/A</v>
      </c>
    </row>
    <row r="69" spans="1:24" ht="15">
      <c r="A69">
        <v>3</v>
      </c>
      <c r="B69" s="13"/>
      <c r="O69" s="25"/>
      <c r="P69" s="54"/>
      <c r="Q69" s="54"/>
      <c r="R69">
        <v>66</v>
      </c>
      <c r="S69" t="str">
        <f aca="true" t="shared" si="15" ref="S69:S75">CONCATENATE(T69,U69)</f>
        <v>6June</v>
      </c>
      <c r="T69">
        <f t="shared" si="7"/>
        <v>6</v>
      </c>
      <c r="U69" t="s">
        <v>60</v>
      </c>
      <c r="V69">
        <f>IF(OR(U69=$C$2,U69=$D$2,U69=$E$2),Budget!$D$10,0)</f>
        <v>0</v>
      </c>
      <c r="W69" t="e">
        <f>IF(R69&lt;=Budget!D$8,0,VLOOKUP(R69-Budget!$D$8,$R$4:V68,5,FALSE))</f>
        <v>#N/A</v>
      </c>
      <c r="X69" t="e">
        <f>SUM($V$4:V69)-SUM($W$4:W69)</f>
        <v>#N/A</v>
      </c>
    </row>
    <row r="70" spans="1:24" ht="15">
      <c r="A70">
        <v>3</v>
      </c>
      <c r="B70" s="9" t="s">
        <v>2</v>
      </c>
      <c r="O70" s="25"/>
      <c r="P70" s="54"/>
      <c r="Q70" s="54"/>
      <c r="R70">
        <v>67</v>
      </c>
      <c r="S70" t="str">
        <f t="shared" si="15"/>
        <v>6July</v>
      </c>
      <c r="T70">
        <f t="shared" si="7"/>
        <v>6</v>
      </c>
      <c r="U70" t="s">
        <v>61</v>
      </c>
      <c r="V70">
        <f>IF(OR(U70=$C$2,U70=$D$2,U70=$E$2),Budget!$D$10,0)</f>
        <v>0</v>
      </c>
      <c r="W70" t="e">
        <f>IF(R70&lt;=Budget!D$8,0,VLOOKUP(R70-Budget!$D$8,$R$4:V69,5,FALSE))</f>
        <v>#N/A</v>
      </c>
      <c r="X70" t="e">
        <f>SUM($V$4:V70)-SUM($W$4:W70)</f>
        <v>#N/A</v>
      </c>
    </row>
    <row r="71" spans="1:24" ht="15">
      <c r="A71">
        <v>3</v>
      </c>
      <c r="B71" s="4" t="s">
        <v>3</v>
      </c>
      <c r="C71" s="15">
        <f>VLOOKUP(CONCATENATE($A71,C$4),$S$4:$W$75,4,FALSE)*Budget!$D$25*Budget!$D$13</f>
        <v>0</v>
      </c>
      <c r="D71" s="15">
        <f>VLOOKUP(CONCATENATE($A71,D$4),$S$4:$W$75,4,FALSE)*Budget!$D$25*Budget!$D$13</f>
        <v>0</v>
      </c>
      <c r="E71" s="15">
        <f>VLOOKUP(CONCATENATE($A71,E$4),$S$4:$W$75,4,FALSE)*Budget!$D$25*Budget!$D$13</f>
        <v>0</v>
      </c>
      <c r="F71" s="15">
        <f>VLOOKUP(CONCATENATE($A71,F$4),$S$4:$W$75,4,FALSE)*Budget!$D$25*Budget!$D$13</f>
        <v>0</v>
      </c>
      <c r="G71" s="15">
        <f>VLOOKUP(CONCATENATE($A71,G$4),$S$4:$W$75,4,FALSE)*Budget!$D$25*Budget!$D$13</f>
        <v>0</v>
      </c>
      <c r="H71" s="15">
        <f>VLOOKUP(CONCATENATE($A71,H$4),$S$4:$W$75,4,FALSE)*Budget!$D$25*Budget!$D$13</f>
        <v>0</v>
      </c>
      <c r="I71" s="15">
        <f>VLOOKUP(CONCATENATE($A71,I$4),$S$4:$W$75,4,FALSE)*Budget!$D$25*Budget!$D$13</f>
        <v>0</v>
      </c>
      <c r="J71" s="15">
        <f>VLOOKUP(CONCATENATE($A71,J$4),$S$4:$W$75,4,FALSE)*Budget!$D$25*Budget!$D$13</f>
        <v>0</v>
      </c>
      <c r="K71" s="15">
        <f>VLOOKUP(CONCATENATE($A71,K$4),$S$4:$W$75,4,FALSE)*Budget!$D$25*Budget!$D$13</f>
        <v>0</v>
      </c>
      <c r="L71" s="15">
        <f>VLOOKUP(CONCATENATE($A71,L$4),$S$4:$W$75,4,FALSE)*Budget!$D$25*Budget!$D$13</f>
        <v>0</v>
      </c>
      <c r="M71" s="15">
        <f>VLOOKUP(CONCATENATE($A71,M$4),$S$4:$W$75,4,FALSE)*Budget!$D$25*Budget!$D$13</f>
        <v>0</v>
      </c>
      <c r="N71" s="15">
        <f>VLOOKUP(CONCATENATE($A71,N$4),$S$4:$W$75,4,FALSE)*Budget!$D$25*Budget!$D$13</f>
        <v>0</v>
      </c>
      <c r="O71" s="25">
        <f aca="true" t="shared" si="16" ref="O71:O80">SUM(C71:N71)</f>
        <v>0</v>
      </c>
      <c r="P71" s="54"/>
      <c r="Q71" s="54"/>
      <c r="R71">
        <v>68</v>
      </c>
      <c r="S71" t="str">
        <f t="shared" si="15"/>
        <v>6August</v>
      </c>
      <c r="T71">
        <f t="shared" si="7"/>
        <v>6</v>
      </c>
      <c r="U71" t="s">
        <v>62</v>
      </c>
      <c r="V71">
        <f>IF(OR(U71=$C$2,U71=$D$2,U71=$E$2),Budget!$D$10,0)</f>
        <v>0</v>
      </c>
      <c r="W71" s="21" t="e">
        <f>IF(R71&lt;=Budget!D$8,0,VLOOKUP(R71-Budget!$D$8,$R$4:V70,5,FALSE))</f>
        <v>#N/A</v>
      </c>
      <c r="X71" s="21" t="e">
        <f>SUM($V$4:V71)-SUM($W$4:W71)</f>
        <v>#N/A</v>
      </c>
    </row>
    <row r="72" spans="1:24" ht="15">
      <c r="A72">
        <v>3</v>
      </c>
      <c r="B72" s="4" t="s">
        <v>70</v>
      </c>
      <c r="C72" s="16" t="e">
        <f>VLOOKUP(CONCATENATE($A72,C$4),$S$4:$X$75,6,FALSE)*(Budget!$F$26/(Budget!$D$10*Budget!$D$8))</f>
        <v>#N/A</v>
      </c>
      <c r="D72" s="16" t="e">
        <f>VLOOKUP(CONCATENATE($A72,D$4),$S$4:$X$75,6,FALSE)*(Budget!$F$26/(Budget!$D$10*Budget!$D$8))</f>
        <v>#N/A</v>
      </c>
      <c r="E72" s="16" t="e">
        <f>VLOOKUP(CONCATENATE($A72,E$4),$S$4:$X$75,6,FALSE)*(Budget!$F$26/(Budget!$D$10*Budget!$D$8))</f>
        <v>#N/A</v>
      </c>
      <c r="F72" s="16" t="e">
        <f>VLOOKUP(CONCATENATE($A72,F$4),$S$4:$X$75,6,FALSE)*(Budget!$F$26/(Budget!$D$10*Budget!$D$8))</f>
        <v>#N/A</v>
      </c>
      <c r="G72" s="16" t="e">
        <f>VLOOKUP(CONCATENATE($A72,G$4),$S$4:$X$75,6,FALSE)*(Budget!$F$26/(Budget!$D$10*Budget!$D$8))</f>
        <v>#N/A</v>
      </c>
      <c r="H72" s="16" t="e">
        <f>VLOOKUP(CONCATENATE($A72,H$4),$S$4:$X$75,6,FALSE)*(Budget!$F$26/(Budget!$D$10*Budget!$D$8))</f>
        <v>#N/A</v>
      </c>
      <c r="I72" s="16" t="e">
        <f>VLOOKUP(CONCATENATE($A72,I$4),$S$4:$X$75,6,FALSE)*(Budget!$F$26/(Budget!$D$10*Budget!$D$8))</f>
        <v>#N/A</v>
      </c>
      <c r="J72" s="16" t="e">
        <f>VLOOKUP(CONCATENATE($A72,J$4),$S$4:$X$75,6,FALSE)*(Budget!$F$26/(Budget!$D$10*Budget!$D$8))</f>
        <v>#N/A</v>
      </c>
      <c r="K72" s="16" t="e">
        <f>VLOOKUP(CONCATENATE($A72,K$4),$S$4:$X$75,6,FALSE)*(Budget!$F$26/(Budget!$D$10*Budget!$D$8))</f>
        <v>#N/A</v>
      </c>
      <c r="L72" s="16" t="e">
        <f>VLOOKUP(CONCATENATE($A72,L$4),$S$4:$X$75,6,FALSE)*(Budget!$F$26/(Budget!$D$10*Budget!$D$8))</f>
        <v>#N/A</v>
      </c>
      <c r="M72" s="16" t="e">
        <f>VLOOKUP(CONCATENATE($A72,M$4),$S$4:$X$75,6,FALSE)*(Budget!$F$26/(Budget!$D$10*Budget!$D$8))</f>
        <v>#N/A</v>
      </c>
      <c r="N72" s="16" t="e">
        <f>VLOOKUP(CONCATENATE($A72,N$4),$S$4:$X$75,6,FALSE)*(Budget!$F$26/(Budget!$D$10*Budget!$D$8))</f>
        <v>#N/A</v>
      </c>
      <c r="O72" s="25" t="e">
        <f t="shared" si="16"/>
        <v>#N/A</v>
      </c>
      <c r="P72" s="54"/>
      <c r="Q72" s="54"/>
      <c r="R72">
        <v>69</v>
      </c>
      <c r="S72" t="str">
        <f t="shared" si="15"/>
        <v>6September</v>
      </c>
      <c r="T72">
        <f t="shared" si="7"/>
        <v>6</v>
      </c>
      <c r="U72" t="s">
        <v>63</v>
      </c>
      <c r="V72">
        <f>IF(OR(U72=$C$2,U72=$D$2,U72=$E$2),Budget!$D$10,0)</f>
        <v>0</v>
      </c>
      <c r="W72" t="e">
        <f>IF(R72&lt;=Budget!D$8,0,VLOOKUP(R72-Budget!$D$8,$R$4:V71,5,FALSE))</f>
        <v>#N/A</v>
      </c>
      <c r="X72" t="e">
        <f>SUM($V$4:V72)-SUM($W$4:W72)</f>
        <v>#N/A</v>
      </c>
    </row>
    <row r="73" spans="1:24" ht="15">
      <c r="A73">
        <v>3</v>
      </c>
      <c r="B73" s="4" t="s">
        <v>5</v>
      </c>
      <c r="C73" s="16" t="e">
        <f>VLOOKUP(CONCATENATE($A73,C$4),$S$4:$X$75,6,FALSE)*(Budget!$F$27/(Budget!$D$10*Budget!$D$8))</f>
        <v>#N/A</v>
      </c>
      <c r="D73" s="16" t="e">
        <f>VLOOKUP(CONCATENATE($A73,D$4),$S$4:$X$75,6,FALSE)*(Budget!$F$27/(Budget!$D$10*Budget!$D$8))</f>
        <v>#N/A</v>
      </c>
      <c r="E73" s="16" t="e">
        <f>VLOOKUP(CONCATENATE($A73,E$4),$S$4:$X$75,6,FALSE)*(Budget!$F$27/(Budget!$D$10*Budget!$D$8))</f>
        <v>#N/A</v>
      </c>
      <c r="F73" s="16" t="e">
        <f>VLOOKUP(CONCATENATE($A73,F$4),$S$4:$X$75,6,FALSE)*(Budget!$F$27/(Budget!$D$10*Budget!$D$8))</f>
        <v>#N/A</v>
      </c>
      <c r="G73" s="16" t="e">
        <f>VLOOKUP(CONCATENATE($A73,G$4),$S$4:$X$75,6,FALSE)*(Budget!$F$27/(Budget!$D$10*Budget!$D$8))</f>
        <v>#N/A</v>
      </c>
      <c r="H73" s="16" t="e">
        <f>VLOOKUP(CONCATENATE($A73,H$4),$S$4:$X$75,6,FALSE)*(Budget!$F$27/(Budget!$D$10*Budget!$D$8))</f>
        <v>#N/A</v>
      </c>
      <c r="I73" s="16" t="e">
        <f>VLOOKUP(CONCATENATE($A73,I$4),$S$4:$X$75,6,FALSE)*(Budget!$F$27/(Budget!$D$10*Budget!$D$8))</f>
        <v>#N/A</v>
      </c>
      <c r="J73" s="16" t="e">
        <f>VLOOKUP(CONCATENATE($A73,J$4),$S$4:$X$75,6,FALSE)*(Budget!$F$27/(Budget!$D$10*Budget!$D$8))</f>
        <v>#N/A</v>
      </c>
      <c r="K73" s="16" t="e">
        <f>VLOOKUP(CONCATENATE($A73,K$4),$S$4:$X$75,6,FALSE)*(Budget!$F$27/(Budget!$D$10*Budget!$D$8))</f>
        <v>#N/A</v>
      </c>
      <c r="L73" s="16" t="e">
        <f>VLOOKUP(CONCATENATE($A73,L$4),$S$4:$X$75,6,FALSE)*(Budget!$F$27/(Budget!$D$10*Budget!$D$8))</f>
        <v>#N/A</v>
      </c>
      <c r="M73" s="16" t="e">
        <f>VLOOKUP(CONCATENATE($A73,M$4),$S$4:$X$75,6,FALSE)*(Budget!$F$27/(Budget!$D$10*Budget!$D$8))</f>
        <v>#N/A</v>
      </c>
      <c r="N73" s="16" t="e">
        <f>VLOOKUP(CONCATENATE($A73,N$4),$S$4:$X$75,6,FALSE)*(Budget!$F$27/(Budget!$D$10*Budget!$D$8))</f>
        <v>#N/A</v>
      </c>
      <c r="O73" s="25" t="e">
        <f t="shared" si="16"/>
        <v>#N/A</v>
      </c>
      <c r="P73" s="54"/>
      <c r="Q73" s="54"/>
      <c r="R73">
        <v>70</v>
      </c>
      <c r="S73" t="str">
        <f t="shared" si="15"/>
        <v>6October</v>
      </c>
      <c r="T73">
        <f t="shared" si="7"/>
        <v>6</v>
      </c>
      <c r="U73" t="s">
        <v>64</v>
      </c>
      <c r="V73">
        <f>IF(OR(U73=$C$2,U73=$D$2,U73=$E$2),Budget!$D$10,0)</f>
        <v>0</v>
      </c>
      <c r="W73" t="e">
        <f>IF(R73&lt;=Budget!D$8,0,VLOOKUP(R73-Budget!$D$8,$R$4:V72,5,FALSE))</f>
        <v>#N/A</v>
      </c>
      <c r="X73" t="e">
        <f>SUM($V$4:V73)-SUM($W$4:W73)</f>
        <v>#N/A</v>
      </c>
    </row>
    <row r="74" spans="1:24" ht="15">
      <c r="A74">
        <v>3</v>
      </c>
      <c r="B74" s="4" t="s">
        <v>82</v>
      </c>
      <c r="C74" s="16">
        <v>0</v>
      </c>
      <c r="D74" s="16">
        <v>0</v>
      </c>
      <c r="E74" s="16">
        <v>0</v>
      </c>
      <c r="F74" s="16">
        <v>0</v>
      </c>
      <c r="G74" s="16">
        <f>Budget!$G$28/5</f>
        <v>0</v>
      </c>
      <c r="H74" s="16">
        <f>Budget!$G$28/5</f>
        <v>0</v>
      </c>
      <c r="I74" s="16">
        <f>Budget!$G$28/5</f>
        <v>0</v>
      </c>
      <c r="J74" s="16">
        <f>Budget!$G$28/5</f>
        <v>0</v>
      </c>
      <c r="K74" s="16">
        <f>Budget!$G$28/5</f>
        <v>0</v>
      </c>
      <c r="L74" s="16">
        <v>0</v>
      </c>
      <c r="M74" s="16">
        <v>0</v>
      </c>
      <c r="N74" s="16">
        <v>0</v>
      </c>
      <c r="O74" s="25">
        <f t="shared" si="16"/>
        <v>0</v>
      </c>
      <c r="P74" s="54"/>
      <c r="Q74" s="54"/>
      <c r="R74">
        <v>71</v>
      </c>
      <c r="S74" t="str">
        <f t="shared" si="15"/>
        <v>6November</v>
      </c>
      <c r="T74">
        <f t="shared" si="7"/>
        <v>6</v>
      </c>
      <c r="U74" t="s">
        <v>65</v>
      </c>
      <c r="V74">
        <f>IF(OR(U74=$C$2,U74=$D$2,U74=$E$2),Budget!$D$10,0)</f>
        <v>0</v>
      </c>
      <c r="W74" t="e">
        <f>IF(R74&lt;=Budget!D$8,0,VLOOKUP(R74-Budget!$D$8,$R$4:V73,5,FALSE))</f>
        <v>#N/A</v>
      </c>
      <c r="X74" t="e">
        <f>SUM($V$4:V74)-SUM($W$4:W74)</f>
        <v>#N/A</v>
      </c>
    </row>
    <row r="75" spans="1:24" ht="15">
      <c r="A75">
        <v>3</v>
      </c>
      <c r="B75" s="4" t="s">
        <v>53</v>
      </c>
      <c r="C75" s="16">
        <f>Budget!$G$29/12</f>
        <v>0</v>
      </c>
      <c r="D75" s="16">
        <f>Budget!$G$29/12</f>
        <v>0</v>
      </c>
      <c r="E75" s="16">
        <f>Budget!$G$29/12</f>
        <v>0</v>
      </c>
      <c r="F75" s="16">
        <f>Budget!$G$29/12</f>
        <v>0</v>
      </c>
      <c r="G75" s="16">
        <f>Budget!$G$29/12</f>
        <v>0</v>
      </c>
      <c r="H75" s="16">
        <f>Budget!$G$29/12</f>
        <v>0</v>
      </c>
      <c r="I75" s="16">
        <f>Budget!$G$29/12</f>
        <v>0</v>
      </c>
      <c r="J75" s="16">
        <f>Budget!$G$29/12</f>
        <v>0</v>
      </c>
      <c r="K75" s="16">
        <f>Budget!$G$29/12</f>
        <v>0</v>
      </c>
      <c r="L75" s="16">
        <f>Budget!$G$29/12</f>
        <v>0</v>
      </c>
      <c r="M75" s="16">
        <f>Budget!$G$29/12</f>
        <v>0</v>
      </c>
      <c r="N75" s="16">
        <f>Budget!$G$29/12</f>
        <v>0</v>
      </c>
      <c r="O75" s="25">
        <f t="shared" si="16"/>
        <v>0</v>
      </c>
      <c r="P75" s="54"/>
      <c r="Q75" s="54"/>
      <c r="R75">
        <v>72</v>
      </c>
      <c r="S75" t="str">
        <f t="shared" si="15"/>
        <v>6December</v>
      </c>
      <c r="T75">
        <f t="shared" si="7"/>
        <v>6</v>
      </c>
      <c r="U75" t="s">
        <v>66</v>
      </c>
      <c r="V75">
        <f>IF(OR(U75=$C$2,U75=$D$2,U75=$E$2),Budget!$D$10,0)</f>
        <v>0</v>
      </c>
      <c r="W75" t="e">
        <f>IF(R75&lt;=Budget!D$8,0,VLOOKUP(R75-Budget!$D$8,$R$4:V74,5,FALSE))</f>
        <v>#N/A</v>
      </c>
      <c r="X75" t="e">
        <f>SUM($V$4:V75)-SUM($W$4:W75)</f>
        <v>#N/A</v>
      </c>
    </row>
    <row r="76" spans="1:17" ht="15">
      <c r="A76">
        <v>3</v>
      </c>
      <c r="B76" s="56" t="s">
        <v>180</v>
      </c>
      <c r="C76" s="15" t="e">
        <f>VLOOKUP(CONCATENATE($A76,C$4),$S$4:$W$75,5,FALSE)*Budget!$D$30*Budget!$E$30/Budget!$D$10</f>
        <v>#N/A</v>
      </c>
      <c r="D76" s="15" t="e">
        <f>VLOOKUP(CONCATENATE($A76,D$4),$S$4:$W$75,5,FALSE)*Budget!$D$30*Budget!$E$30/Budget!$D$10</f>
        <v>#N/A</v>
      </c>
      <c r="E76" s="15" t="e">
        <f>VLOOKUP(CONCATENATE($A76,E$4),$S$4:$W$75,5,FALSE)*Budget!$D$30*Budget!$E$30/Budget!$D$10</f>
        <v>#N/A</v>
      </c>
      <c r="F76" s="15" t="e">
        <f>VLOOKUP(CONCATENATE($A76,F$4),$S$4:$W$75,5,FALSE)*Budget!$D$30*Budget!$E$30/Budget!$D$10</f>
        <v>#N/A</v>
      </c>
      <c r="G76" s="15" t="e">
        <f>VLOOKUP(CONCATENATE($A76,G$4),$S$4:$W$75,5,FALSE)*Budget!$D$30*Budget!$E$30/Budget!$D$10</f>
        <v>#N/A</v>
      </c>
      <c r="H76" s="15" t="e">
        <f>VLOOKUP(CONCATENATE($A76,H$4),$S$4:$W$75,5,FALSE)*Budget!$D$30*Budget!$E$30/Budget!$D$10</f>
        <v>#N/A</v>
      </c>
      <c r="I76" s="15" t="e">
        <f>VLOOKUP(CONCATENATE($A76,I$4),$S$4:$W$75,5,FALSE)*Budget!$D$30*Budget!$E$30/Budget!$D$10</f>
        <v>#N/A</v>
      </c>
      <c r="J76" s="15" t="e">
        <f>VLOOKUP(CONCATENATE($A76,J$4),$S$4:$W$75,5,FALSE)*Budget!$D$30*Budget!$E$30/Budget!$D$10</f>
        <v>#N/A</v>
      </c>
      <c r="K76" s="15" t="e">
        <f>VLOOKUP(CONCATENATE($A76,K$4),$S$4:$W$75,5,FALSE)*Budget!$D$30*Budget!$E$30/Budget!$D$10</f>
        <v>#N/A</v>
      </c>
      <c r="L76" s="15" t="e">
        <f>VLOOKUP(CONCATENATE($A76,L$4),$S$4:$W$75,5,FALSE)*Budget!$D$30*Budget!$E$30/Budget!$D$10</f>
        <v>#N/A</v>
      </c>
      <c r="M76" s="15" t="e">
        <f>VLOOKUP(CONCATENATE($A76,M$4),$S$4:$W$75,5,FALSE)*Budget!$D$30*Budget!$E$30/Budget!$D$10</f>
        <v>#N/A</v>
      </c>
      <c r="N76" s="15" t="e">
        <f>VLOOKUP(CONCATENATE($A76,N$4),$S$4:$W$75,5,FALSE)*Budget!$D$30*Budget!$E$30/Budget!$D$10</f>
        <v>#N/A</v>
      </c>
      <c r="O76" s="25" t="e">
        <f t="shared" si="16"/>
        <v>#N/A</v>
      </c>
      <c r="P76" s="54"/>
      <c r="Q76" s="54"/>
    </row>
    <row r="77" spans="1:17" ht="15">
      <c r="A77">
        <v>3</v>
      </c>
      <c r="B77" s="4" t="s">
        <v>8</v>
      </c>
      <c r="C77" s="15">
        <f>VLOOKUP(CONCATENATE($A77,C$4),$S$4:$W$75,4,FALSE)*Budget!$D$13*Budget!$D$31</f>
        <v>0</v>
      </c>
      <c r="D77" s="15">
        <f>VLOOKUP(CONCATENATE($A77,D$4),$S$4:$W$75,4,FALSE)*Budget!$D$13*Budget!$D$31</f>
        <v>0</v>
      </c>
      <c r="E77" s="15">
        <f>VLOOKUP(CONCATENATE($A77,E$4),$S$4:$W$75,4,FALSE)*Budget!$D$13*Budget!$D$31</f>
        <v>0</v>
      </c>
      <c r="F77" s="15">
        <f>VLOOKUP(CONCATENATE($A77,F$4),$S$4:$W$75,4,FALSE)*Budget!$D$13*Budget!$D$31</f>
        <v>0</v>
      </c>
      <c r="G77" s="15">
        <f>VLOOKUP(CONCATENATE($A77,G$4),$S$4:$W$75,4,FALSE)*Budget!$D$13*Budget!$D$31</f>
        <v>0</v>
      </c>
      <c r="H77" s="15">
        <f>VLOOKUP(CONCATENATE($A77,H$4),$S$4:$W$75,4,FALSE)*Budget!$D$13*Budget!$D$31</f>
        <v>0</v>
      </c>
      <c r="I77" s="15">
        <f>VLOOKUP(CONCATENATE($A77,I$4),$S$4:$W$75,4,FALSE)*Budget!$D$13*Budget!$D$31</f>
        <v>0</v>
      </c>
      <c r="J77" s="15">
        <f>VLOOKUP(CONCATENATE($A77,J$4),$S$4:$W$75,4,FALSE)*Budget!$D$13*Budget!$D$31</f>
        <v>0</v>
      </c>
      <c r="K77" s="15">
        <f>VLOOKUP(CONCATENATE($A77,K$4),$S$4:$W$75,4,FALSE)*Budget!$D$13*Budget!$D$31</f>
        <v>0</v>
      </c>
      <c r="L77" s="15">
        <f>VLOOKUP(CONCATENATE($A77,L$4),$S$4:$W$75,4,FALSE)*Budget!$D$13*Budget!$D$31</f>
        <v>0</v>
      </c>
      <c r="M77" s="15">
        <f>VLOOKUP(CONCATENATE($A77,M$4),$S$4:$W$75,4,FALSE)*Budget!$D$13*Budget!$D$31</f>
        <v>0</v>
      </c>
      <c r="N77" s="15">
        <f>VLOOKUP(CONCATENATE($A77,N$4),$S$4:$W$75,4,FALSE)*Budget!$D$13*Budget!$D$31</f>
        <v>0</v>
      </c>
      <c r="O77" s="25">
        <f t="shared" si="16"/>
        <v>0</v>
      </c>
      <c r="P77" s="54"/>
      <c r="Q77" s="54"/>
    </row>
    <row r="78" spans="1:17" ht="15">
      <c r="A78">
        <v>3</v>
      </c>
      <c r="B78" s="4" t="s">
        <v>32</v>
      </c>
      <c r="C78" s="15" t="e">
        <f>VLOOKUP(CONCATENATE($A78,C$4),$S$4:$W$75,5,FALSE)*Budget!$D$32*Budget!$E$32/Budget!$D$10</f>
        <v>#N/A</v>
      </c>
      <c r="D78" s="15" t="e">
        <f>VLOOKUP(CONCATENATE($A78,D$4),$S$4:$W$75,5,FALSE)*Budget!$D$32*Budget!$E$32/Budget!$D$10</f>
        <v>#N/A</v>
      </c>
      <c r="E78" s="15" t="e">
        <f>VLOOKUP(CONCATENATE($A78,E$4),$S$4:$W$75,5,FALSE)*Budget!$D$32*Budget!$E$32/Budget!$D$10</f>
        <v>#N/A</v>
      </c>
      <c r="F78" s="15" t="e">
        <f>VLOOKUP(CONCATENATE($A78,F$4),$S$4:$W$75,5,FALSE)*Budget!$D$32*Budget!$E$32/Budget!$D$10</f>
        <v>#N/A</v>
      </c>
      <c r="G78" s="15" t="e">
        <f>VLOOKUP(CONCATENATE($A78,G$4),$S$4:$W$75,5,FALSE)*Budget!$D$32*Budget!$E$32/Budget!$D$10</f>
        <v>#N/A</v>
      </c>
      <c r="H78" s="15" t="e">
        <f>VLOOKUP(CONCATENATE($A78,H$4),$S$4:$W$75,5,FALSE)*Budget!$D$32*Budget!$E$32/Budget!$D$10</f>
        <v>#N/A</v>
      </c>
      <c r="I78" s="15" t="e">
        <f>VLOOKUP(CONCATENATE($A78,I$4),$S$4:$W$75,5,FALSE)*Budget!$D$32*Budget!$E$32/Budget!$D$10</f>
        <v>#N/A</v>
      </c>
      <c r="J78" s="15" t="e">
        <f>VLOOKUP(CONCATENATE($A78,J$4),$S$4:$W$75,5,FALSE)*Budget!$D$32*Budget!$E$32/Budget!$D$10</f>
        <v>#N/A</v>
      </c>
      <c r="K78" s="15" t="e">
        <f>VLOOKUP(CONCATENATE($A78,K$4),$S$4:$W$75,5,FALSE)*Budget!$D$32*Budget!$E$32/Budget!$D$10</f>
        <v>#N/A</v>
      </c>
      <c r="L78" s="15" t="e">
        <f>VLOOKUP(CONCATENATE($A78,L$4),$S$4:$W$75,5,FALSE)*Budget!$D$32*Budget!$E$32/Budget!$D$10</f>
        <v>#N/A</v>
      </c>
      <c r="M78" s="15" t="e">
        <f>VLOOKUP(CONCATENATE($A78,M$4),$S$4:$W$75,5,FALSE)*Budget!$D$32*Budget!$E$32/Budget!$D$10</f>
        <v>#N/A</v>
      </c>
      <c r="N78" s="15" t="e">
        <f>VLOOKUP(CONCATENATE($A78,N$4),$S$4:$W$75,5,FALSE)*Budget!$D$32*Budget!$E$32/Budget!$D$10</f>
        <v>#N/A</v>
      </c>
      <c r="O78" s="25" t="e">
        <f t="shared" si="16"/>
        <v>#N/A</v>
      </c>
      <c r="P78" s="54"/>
      <c r="Q78" s="54"/>
    </row>
    <row r="79" spans="1:17" ht="15">
      <c r="A79">
        <v>3</v>
      </c>
      <c r="B79" s="4" t="s">
        <v>7</v>
      </c>
      <c r="C79" s="16" t="e">
        <f>VLOOKUP(CONCATENATE($A79,C$4),$S$4:$X$75,6,FALSE)*(Budget!$F$33/(Budget!$D$10*Budget!$D$8))</f>
        <v>#N/A</v>
      </c>
      <c r="D79" s="16" t="e">
        <f>VLOOKUP(CONCATENATE($A71,D$4),$S$4:$X$75,6,FALSE)*(Budget!$F$33/(Budget!$D$10*Budget!$D$8))</f>
        <v>#N/A</v>
      </c>
      <c r="E79" s="16" t="e">
        <f>VLOOKUP(CONCATENATE($A71,E$4),$S$4:$X$75,6,FALSE)*(Budget!$F$33/(Budget!$D$10*Budget!$D$8))</f>
        <v>#N/A</v>
      </c>
      <c r="F79" s="16" t="e">
        <f>VLOOKUP(CONCATENATE($A71,F$4),$S$4:$X$75,6,FALSE)*(Budget!$F$33/(Budget!$D$10*Budget!$D$8))</f>
        <v>#N/A</v>
      </c>
      <c r="G79" s="16" t="e">
        <f>VLOOKUP(CONCATENATE($A71,G$4),$S$4:$X$75,6,FALSE)*(Budget!$F$33/(Budget!$D$10*Budget!$D$8))</f>
        <v>#N/A</v>
      </c>
      <c r="H79" s="16" t="e">
        <f>VLOOKUP(CONCATENATE($A71,H$4),$S$4:$X$75,6,FALSE)*(Budget!$F$33/(Budget!$D$10*Budget!$D$8))</f>
        <v>#N/A</v>
      </c>
      <c r="I79" s="16" t="e">
        <f>VLOOKUP(CONCATENATE($A71,I$4),$S$4:$X$75,6,FALSE)*(Budget!$F$33/(Budget!$D$10*Budget!$D$8))</f>
        <v>#N/A</v>
      </c>
      <c r="J79" s="16" t="e">
        <f>VLOOKUP(CONCATENATE($A71,J$4),$S$4:$X$75,6,FALSE)*(Budget!$F$33/(Budget!$D$10*Budget!$D$8))</f>
        <v>#N/A</v>
      </c>
      <c r="K79" s="16" t="e">
        <f>VLOOKUP(CONCATENATE($A71,K$4),$S$4:$X$75,6,FALSE)*(Budget!$F$33/(Budget!$D$10*Budget!$D$8))</f>
        <v>#N/A</v>
      </c>
      <c r="L79" s="16" t="e">
        <f>VLOOKUP(CONCATENATE($A71,L$4),$S$4:$X$75,6,FALSE)*(Budget!$F$33/(Budget!$D$10*Budget!$D$8))</f>
        <v>#N/A</v>
      </c>
      <c r="M79" s="16" t="e">
        <f>VLOOKUP(CONCATENATE($A71,M$4),$S$4:$X$75,6,FALSE)*(Budget!$F$33/(Budget!$D$10*Budget!$D$8))</f>
        <v>#N/A</v>
      </c>
      <c r="N79" s="16" t="e">
        <f>VLOOKUP(CONCATENATE($A71,N$4),$S$4:$X$75,6,FALSE)*(Budget!$F$33/(Budget!$D$10*Budget!$D$8))</f>
        <v>#N/A</v>
      </c>
      <c r="O79" s="25" t="e">
        <f t="shared" si="16"/>
        <v>#N/A</v>
      </c>
      <c r="P79" s="54"/>
      <c r="Q79" s="54"/>
    </row>
    <row r="80" spans="1:17" ht="15">
      <c r="A80">
        <v>3</v>
      </c>
      <c r="B80" s="6" t="s">
        <v>38</v>
      </c>
      <c r="C80" s="17" t="e">
        <f aca="true" t="shared" si="17" ref="C80:N80">SUM(C71:C79)</f>
        <v>#N/A</v>
      </c>
      <c r="D80" s="17" t="e">
        <f t="shared" si="17"/>
        <v>#N/A</v>
      </c>
      <c r="E80" s="17" t="e">
        <f t="shared" si="17"/>
        <v>#N/A</v>
      </c>
      <c r="F80" s="17" t="e">
        <f t="shared" si="17"/>
        <v>#N/A</v>
      </c>
      <c r="G80" s="17" t="e">
        <f t="shared" si="17"/>
        <v>#N/A</v>
      </c>
      <c r="H80" s="17" t="e">
        <f t="shared" si="17"/>
        <v>#N/A</v>
      </c>
      <c r="I80" s="17" t="e">
        <f t="shared" si="17"/>
        <v>#N/A</v>
      </c>
      <c r="J80" s="17" t="e">
        <f t="shared" si="17"/>
        <v>#N/A</v>
      </c>
      <c r="K80" s="17" t="e">
        <f t="shared" si="17"/>
        <v>#N/A</v>
      </c>
      <c r="L80" s="17" t="e">
        <f t="shared" si="17"/>
        <v>#N/A</v>
      </c>
      <c r="M80" s="17" t="e">
        <f t="shared" si="17"/>
        <v>#N/A</v>
      </c>
      <c r="N80" s="17" t="e">
        <f t="shared" si="17"/>
        <v>#N/A</v>
      </c>
      <c r="O80" s="25" t="e">
        <f t="shared" si="16"/>
        <v>#N/A</v>
      </c>
      <c r="P80" s="54"/>
      <c r="Q80" s="54"/>
    </row>
    <row r="81" spans="1:17" ht="15">
      <c r="A81">
        <v>3</v>
      </c>
      <c r="B81" s="14"/>
      <c r="O81" s="25"/>
      <c r="P81" s="54"/>
      <c r="Q81" s="54"/>
    </row>
    <row r="82" spans="1:17" ht="15">
      <c r="A82">
        <v>3</v>
      </c>
      <c r="B82" s="9" t="s">
        <v>9</v>
      </c>
      <c r="O82" s="25"/>
      <c r="P82" s="54"/>
      <c r="Q82" s="54"/>
    </row>
    <row r="83" spans="1:17" ht="15">
      <c r="A83">
        <v>3</v>
      </c>
      <c r="B83" s="5" t="s">
        <v>178</v>
      </c>
      <c r="C83" s="16">
        <f>Budget!$G$41/12</f>
        <v>0</v>
      </c>
      <c r="D83" s="16">
        <f>Budget!$G$41/12</f>
        <v>0</v>
      </c>
      <c r="E83" s="16">
        <f>Budget!$G$41/12</f>
        <v>0</v>
      </c>
      <c r="F83" s="16">
        <f>Budget!$G$41/12</f>
        <v>0</v>
      </c>
      <c r="G83" s="16">
        <f>Budget!$G$41/12</f>
        <v>0</v>
      </c>
      <c r="H83" s="16">
        <f>Budget!$G$41/12</f>
        <v>0</v>
      </c>
      <c r="I83" s="16">
        <f>Budget!$G$41/12</f>
        <v>0</v>
      </c>
      <c r="J83" s="16">
        <f>Budget!$G$41/12</f>
        <v>0</v>
      </c>
      <c r="K83" s="16">
        <f>Budget!$G$41/12</f>
        <v>0</v>
      </c>
      <c r="L83" s="16">
        <f>Budget!$G$41/12</f>
        <v>0</v>
      </c>
      <c r="M83" s="16">
        <f>Budget!$G$41/12</f>
        <v>0</v>
      </c>
      <c r="N83" s="16">
        <f>Budget!$G$41/12</f>
        <v>0</v>
      </c>
      <c r="O83" s="25">
        <f>SUM(C83:N83)</f>
        <v>0</v>
      </c>
      <c r="P83" s="54"/>
      <c r="Q83" s="54"/>
    </row>
    <row r="84" spans="1:17" ht="15">
      <c r="A84">
        <v>3</v>
      </c>
      <c r="B84" s="5" t="s">
        <v>52</v>
      </c>
      <c r="C84" s="15">
        <f>Budget!$G$42/12</f>
        <v>0</v>
      </c>
      <c r="D84" s="15">
        <f>Budget!$G$42/12</f>
        <v>0</v>
      </c>
      <c r="E84" s="15">
        <f>Budget!$G$42/12</f>
        <v>0</v>
      </c>
      <c r="F84" s="15">
        <f>Budget!$G$42/12</f>
        <v>0</v>
      </c>
      <c r="G84" s="15">
        <f>Budget!$G$42/12</f>
        <v>0</v>
      </c>
      <c r="H84" s="15">
        <f>Budget!$G$42/12</f>
        <v>0</v>
      </c>
      <c r="I84" s="15">
        <f>Budget!$G$42/12</f>
        <v>0</v>
      </c>
      <c r="J84" s="15">
        <f>Budget!$G$42/12</f>
        <v>0</v>
      </c>
      <c r="K84" s="15">
        <f>Budget!$G$42/12</f>
        <v>0</v>
      </c>
      <c r="L84" s="15">
        <f>Budget!$G$42/12</f>
        <v>0</v>
      </c>
      <c r="M84" s="15">
        <f>Budget!$G$42/12</f>
        <v>0</v>
      </c>
      <c r="N84" s="15">
        <f>Budget!$G$42/12</f>
        <v>0</v>
      </c>
      <c r="O84" s="25">
        <f>SUM(C84:N84)</f>
        <v>0</v>
      </c>
      <c r="P84" s="54"/>
      <c r="Q84" s="54"/>
    </row>
    <row r="85" spans="1:17" ht="26.25">
      <c r="A85">
        <v>3</v>
      </c>
      <c r="B85" s="7" t="s">
        <v>84</v>
      </c>
      <c r="C85" s="15">
        <f>Budget!$G$43/12</f>
        <v>0</v>
      </c>
      <c r="D85" s="15">
        <f>Budget!$G$43/12</f>
        <v>0</v>
      </c>
      <c r="E85" s="15">
        <f>Budget!$G$43/12</f>
        <v>0</v>
      </c>
      <c r="F85" s="15">
        <f>Budget!$G$43/12</f>
        <v>0</v>
      </c>
      <c r="G85" s="15">
        <f>Budget!$G$43/12</f>
        <v>0</v>
      </c>
      <c r="H85" s="15">
        <f>Budget!$G$43/12</f>
        <v>0</v>
      </c>
      <c r="I85" s="15">
        <f>Budget!$G$43/12</f>
        <v>0</v>
      </c>
      <c r="J85" s="15">
        <f>Budget!$G$43/12</f>
        <v>0</v>
      </c>
      <c r="K85" s="15">
        <f>Budget!$G$43/12</f>
        <v>0</v>
      </c>
      <c r="L85" s="15">
        <f>Budget!$G$43/12</f>
        <v>0</v>
      </c>
      <c r="M85" s="15">
        <f>Budget!$G$43/12</f>
        <v>0</v>
      </c>
      <c r="N85" s="15">
        <f>Budget!$G$43/12</f>
        <v>0</v>
      </c>
      <c r="O85" s="25">
        <f>SUM(C85:N85)</f>
        <v>0</v>
      </c>
      <c r="P85" s="54"/>
      <c r="Q85" s="54"/>
    </row>
    <row r="86" spans="2:17" ht="15">
      <c r="B86" s="23" t="s">
        <v>94</v>
      </c>
      <c r="C86" s="15">
        <f>Budget!$D$44/12</f>
        <v>0</v>
      </c>
      <c r="D86" s="15">
        <f>Budget!$D$44/12</f>
        <v>0</v>
      </c>
      <c r="E86" s="15">
        <f>Budget!$D$44/12</f>
        <v>0</v>
      </c>
      <c r="F86" s="15">
        <f>Budget!$D$44/12</f>
        <v>0</v>
      </c>
      <c r="G86" s="15">
        <f>Budget!$D$44/12</f>
        <v>0</v>
      </c>
      <c r="H86" s="15">
        <f>Budget!$D$44/12</f>
        <v>0</v>
      </c>
      <c r="I86" s="15">
        <f>Budget!$D$44/12</f>
        <v>0</v>
      </c>
      <c r="J86" s="15">
        <f>Budget!$D$44/12</f>
        <v>0</v>
      </c>
      <c r="K86" s="15">
        <f>Budget!$D$44/12</f>
        <v>0</v>
      </c>
      <c r="L86" s="15">
        <f>Budget!$D$44/12</f>
        <v>0</v>
      </c>
      <c r="M86" s="15">
        <f>Budget!$D$44/12</f>
        <v>0</v>
      </c>
      <c r="N86" s="15">
        <f>Budget!$D$44/12</f>
        <v>0</v>
      </c>
      <c r="O86" s="25">
        <f>SUM(C86:N86)</f>
        <v>0</v>
      </c>
      <c r="P86" s="54"/>
      <c r="Q86" s="54"/>
    </row>
    <row r="87" spans="1:25" ht="15">
      <c r="A87">
        <v>3</v>
      </c>
      <c r="B87" s="6" t="s">
        <v>39</v>
      </c>
      <c r="C87" s="15">
        <f aca="true" t="shared" si="18" ref="C87:O87">SUM(C83:C86)</f>
        <v>0</v>
      </c>
      <c r="D87" s="15">
        <f t="shared" si="18"/>
        <v>0</v>
      </c>
      <c r="E87" s="15">
        <f t="shared" si="18"/>
        <v>0</v>
      </c>
      <c r="F87" s="15">
        <f t="shared" si="18"/>
        <v>0</v>
      </c>
      <c r="G87" s="15">
        <f t="shared" si="18"/>
        <v>0</v>
      </c>
      <c r="H87" s="15">
        <f t="shared" si="18"/>
        <v>0</v>
      </c>
      <c r="I87" s="15">
        <f t="shared" si="18"/>
        <v>0</v>
      </c>
      <c r="J87" s="15">
        <f t="shared" si="18"/>
        <v>0</v>
      </c>
      <c r="K87" s="15">
        <f t="shared" si="18"/>
        <v>0</v>
      </c>
      <c r="L87" s="15">
        <f t="shared" si="18"/>
        <v>0</v>
      </c>
      <c r="M87" s="15">
        <f t="shared" si="18"/>
        <v>0</v>
      </c>
      <c r="N87" s="15">
        <f t="shared" si="18"/>
        <v>0</v>
      </c>
      <c r="O87" s="15">
        <f t="shared" si="18"/>
        <v>0</v>
      </c>
      <c r="P87" s="54"/>
      <c r="Q87" s="54"/>
      <c r="Y87" s="21"/>
    </row>
    <row r="88" spans="1:25" s="21" customFormat="1" ht="15">
      <c r="A88">
        <v>3</v>
      </c>
      <c r="B88" s="11"/>
      <c r="C88"/>
      <c r="D88"/>
      <c r="E88"/>
      <c r="F88"/>
      <c r="G88"/>
      <c r="H88"/>
      <c r="I88"/>
      <c r="J88"/>
      <c r="K88"/>
      <c r="L88"/>
      <c r="M88"/>
      <c r="N88"/>
      <c r="O88" s="25"/>
      <c r="P88" s="54"/>
      <c r="Q88" s="54"/>
      <c r="Y88"/>
    </row>
    <row r="89" spans="1:17" ht="15">
      <c r="A89">
        <v>3</v>
      </c>
      <c r="B89" s="55" t="s">
        <v>71</v>
      </c>
      <c r="C89" s="16">
        <f>Budget!$G$69/12</f>
        <v>0</v>
      </c>
      <c r="D89" s="16">
        <f>Budget!$G$69/12</f>
        <v>0</v>
      </c>
      <c r="E89" s="16">
        <f>Budget!$G$69/12</f>
        <v>0</v>
      </c>
      <c r="F89" s="16">
        <f>Budget!$G$69/12</f>
        <v>0</v>
      </c>
      <c r="G89" s="16">
        <f>Budget!$G$69/12</f>
        <v>0</v>
      </c>
      <c r="H89" s="16">
        <f>Budget!$G$69/12</f>
        <v>0</v>
      </c>
      <c r="I89" s="16">
        <f>Budget!$G$69/12</f>
        <v>0</v>
      </c>
      <c r="J89" s="16">
        <f>Budget!$G$69/12</f>
        <v>0</v>
      </c>
      <c r="K89" s="16">
        <f>Budget!$G$69/12</f>
        <v>0</v>
      </c>
      <c r="L89" s="16">
        <f>Budget!$G$69/12</f>
        <v>0</v>
      </c>
      <c r="M89" s="16">
        <f>Budget!$G$69/12</f>
        <v>0</v>
      </c>
      <c r="N89" s="16">
        <f>Budget!$G$69/12</f>
        <v>0</v>
      </c>
      <c r="O89" s="25">
        <f>SUM(C89:N89)</f>
        <v>0</v>
      </c>
      <c r="P89" s="54"/>
      <c r="Q89" s="54"/>
    </row>
    <row r="90" spans="1:17" ht="15.75" thickBot="1">
      <c r="A90">
        <v>3</v>
      </c>
      <c r="O90" s="25"/>
      <c r="P90" s="54"/>
      <c r="Q90" s="54"/>
    </row>
    <row r="91" spans="1:17" ht="15.75" thickBot="1">
      <c r="A91">
        <v>3</v>
      </c>
      <c r="B91" s="18" t="s">
        <v>72</v>
      </c>
      <c r="C91" s="19" t="e">
        <f>C68-SUM(C80,C87,C89)+N61</f>
        <v>#N/A</v>
      </c>
      <c r="D91" s="19" t="e">
        <f>D68-SUM(D80,D87,D89)+C91</f>
        <v>#N/A</v>
      </c>
      <c r="E91" s="19" t="e">
        <f>E68-SUM(E80,E87,E89)+D91</f>
        <v>#N/A</v>
      </c>
      <c r="F91" s="19" t="e">
        <f aca="true" t="shared" si="19" ref="F91:M91">F68-SUM(F80,F87,F89)+E91</f>
        <v>#N/A</v>
      </c>
      <c r="G91" s="19" t="e">
        <f t="shared" si="19"/>
        <v>#N/A</v>
      </c>
      <c r="H91" s="19" t="e">
        <f t="shared" si="19"/>
        <v>#N/A</v>
      </c>
      <c r="I91" s="19" t="e">
        <f t="shared" si="19"/>
        <v>#N/A</v>
      </c>
      <c r="J91" s="19" t="e">
        <f t="shared" si="19"/>
        <v>#N/A</v>
      </c>
      <c r="K91" s="19" t="e">
        <f t="shared" si="19"/>
        <v>#N/A</v>
      </c>
      <c r="L91" s="19" t="e">
        <f t="shared" si="19"/>
        <v>#N/A</v>
      </c>
      <c r="M91" s="19" t="e">
        <f t="shared" si="19"/>
        <v>#N/A</v>
      </c>
      <c r="N91" s="19" t="e">
        <f>N68-SUM(N80,N87,N89)+M91</f>
        <v>#N/A</v>
      </c>
      <c r="O91" s="25"/>
      <c r="P91" s="54"/>
      <c r="Q91" s="54"/>
    </row>
    <row r="92" spans="15:17" ht="15">
      <c r="O92" s="25"/>
      <c r="P92" s="54"/>
      <c r="Q92" s="54"/>
    </row>
    <row r="93" spans="1:17" ht="18.75">
      <c r="A93" s="21"/>
      <c r="B93" s="49" t="s">
        <v>122</v>
      </c>
      <c r="C93" s="238" t="s">
        <v>122</v>
      </c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8"/>
      <c r="P93" s="54"/>
      <c r="Q93" s="54"/>
    </row>
    <row r="94" spans="3:17" ht="15">
      <c r="C94" s="1" t="s">
        <v>55</v>
      </c>
      <c r="D94" s="1" t="s">
        <v>56</v>
      </c>
      <c r="E94" s="1" t="s">
        <v>57</v>
      </c>
      <c r="F94" s="1" t="s">
        <v>58</v>
      </c>
      <c r="G94" s="1" t="s">
        <v>59</v>
      </c>
      <c r="H94" s="1" t="s">
        <v>60</v>
      </c>
      <c r="I94" s="1" t="s">
        <v>61</v>
      </c>
      <c r="J94" s="1" t="s">
        <v>62</v>
      </c>
      <c r="K94" s="1" t="s">
        <v>63</v>
      </c>
      <c r="L94" s="1" t="s">
        <v>64</v>
      </c>
      <c r="M94" s="1" t="s">
        <v>65</v>
      </c>
      <c r="N94" s="1" t="s">
        <v>66</v>
      </c>
      <c r="O94" s="25"/>
      <c r="P94" s="54"/>
      <c r="Q94" s="54"/>
    </row>
    <row r="95" spans="1:17" ht="15">
      <c r="A95">
        <v>4</v>
      </c>
      <c r="B95" s="8" t="s">
        <v>35</v>
      </c>
      <c r="O95" s="25"/>
      <c r="P95" s="54"/>
      <c r="Q95" s="54"/>
    </row>
    <row r="96" spans="1:17" ht="15">
      <c r="A96">
        <v>4</v>
      </c>
      <c r="B96" s="4" t="s">
        <v>17</v>
      </c>
      <c r="C96" s="15" t="e">
        <f>VLOOKUP(CONCATENATE($A96,C$4),$S$4:$W$75,5,FALSE)*Budget!$D$13*Budget!$D$15*Budget!$D$17*Budget!$D$20</f>
        <v>#N/A</v>
      </c>
      <c r="D96" s="15" t="e">
        <f>VLOOKUP(CONCATENATE($A96,D$4),$S$4:$W$75,5,FALSE)*Budget!$D$13*Budget!$D$15*Budget!$D$17*Budget!$D$20</f>
        <v>#N/A</v>
      </c>
      <c r="E96" s="15" t="e">
        <f>VLOOKUP(CONCATENATE($A96,E$4),$S$4:$W$75,5,FALSE)*Budget!$D$13*Budget!$D$15*Budget!$D$17*Budget!$D$20</f>
        <v>#N/A</v>
      </c>
      <c r="F96" s="15" t="e">
        <f>VLOOKUP(CONCATENATE($A96,F$4),$S$4:$W$75,5,FALSE)*Budget!$D$13*Budget!$D$15*Budget!$D$17*Budget!$D$20</f>
        <v>#N/A</v>
      </c>
      <c r="G96" s="15" t="e">
        <f>VLOOKUP(CONCATENATE($A96,G$4),$S$4:$W$75,5,FALSE)*Budget!$D$13*Budget!$D$15*Budget!$D$17*Budget!$D$20</f>
        <v>#N/A</v>
      </c>
      <c r="H96" s="15" t="e">
        <f>VLOOKUP(CONCATENATE($A96,H$4),$S$4:$W$75,5,FALSE)*Budget!$D$13*Budget!$D$15*Budget!$D$17*Budget!$D$20</f>
        <v>#N/A</v>
      </c>
      <c r="I96" s="15" t="e">
        <f>VLOOKUP(CONCATENATE($A96,I$4),$S$4:$W$75,5,FALSE)*Budget!$D$13*Budget!$D$15*Budget!$D$17*Budget!$D$20</f>
        <v>#N/A</v>
      </c>
      <c r="J96" s="15" t="e">
        <f>VLOOKUP(CONCATENATE($A96,J$4),$S$4:$W$75,5,FALSE)*Budget!$D$13*Budget!$D$15*Budget!$D$17*Budget!$D$20</f>
        <v>#N/A</v>
      </c>
      <c r="K96" s="15" t="e">
        <f>VLOOKUP(CONCATENATE($A96,K$4),$S$4:$W$75,5,FALSE)*Budget!$D$13*Budget!$D$15*Budget!$D$17*Budget!$D$20</f>
        <v>#N/A</v>
      </c>
      <c r="L96" s="15" t="e">
        <f>VLOOKUP(CONCATENATE($A96,L$4),$S$4:$W$75,5,FALSE)*Budget!$D$13*Budget!$D$15*Budget!$D$17*Budget!$D$20</f>
        <v>#N/A</v>
      </c>
      <c r="M96" s="15" t="e">
        <f>VLOOKUP(CONCATENATE($A96,M$4),$S$4:$W$75,5,FALSE)*Budget!$D$13*Budget!$D$15*Budget!$D$17*Budget!$D$20</f>
        <v>#N/A</v>
      </c>
      <c r="N96" s="15" t="e">
        <f>VLOOKUP(CONCATENATE($A96,N$4),$S$4:$W$75,5,FALSE)*Budget!$D$13*Budget!$D$15*Budget!$D$17*Budget!$D$20</f>
        <v>#N/A</v>
      </c>
      <c r="O96" s="25" t="e">
        <f>SUM(C96:N96)</f>
        <v>#N/A</v>
      </c>
      <c r="P96" s="54"/>
      <c r="Q96" s="54"/>
    </row>
    <row r="97" spans="1:17" ht="15">
      <c r="A97">
        <v>4</v>
      </c>
      <c r="B97" s="5" t="s">
        <v>34</v>
      </c>
      <c r="C97" s="15">
        <f>Budget!$D$21/12</f>
        <v>0</v>
      </c>
      <c r="D97" s="15">
        <f>Budget!$D$21/12</f>
        <v>0</v>
      </c>
      <c r="E97" s="15">
        <f>Budget!$D$21/12</f>
        <v>0</v>
      </c>
      <c r="F97" s="15">
        <f>Budget!$D$21/12</f>
        <v>0</v>
      </c>
      <c r="G97" s="15">
        <f>Budget!$D$21/12</f>
        <v>0</v>
      </c>
      <c r="H97" s="15">
        <f>Budget!$D$21/12</f>
        <v>0</v>
      </c>
      <c r="I97" s="15">
        <f>Budget!$D$21/12</f>
        <v>0</v>
      </c>
      <c r="J97" s="15">
        <f>Budget!$D$21/12</f>
        <v>0</v>
      </c>
      <c r="K97" s="15">
        <f>Budget!$D$21/12</f>
        <v>0</v>
      </c>
      <c r="L97" s="15">
        <f>Budget!$D$21/12</f>
        <v>0</v>
      </c>
      <c r="M97" s="15">
        <f>Budget!$D$21/12</f>
        <v>0</v>
      </c>
      <c r="N97" s="15">
        <f>Budget!$D$21/12</f>
        <v>0</v>
      </c>
      <c r="O97" s="25">
        <f>SUM(C97:N97)</f>
        <v>0</v>
      </c>
      <c r="P97" s="54"/>
      <c r="Q97" s="54"/>
    </row>
    <row r="98" spans="1:17" ht="15">
      <c r="A98">
        <v>4</v>
      </c>
      <c r="B98" s="12" t="s">
        <v>33</v>
      </c>
      <c r="C98" s="17" t="e">
        <f>SUM(C96:C97)</f>
        <v>#N/A</v>
      </c>
      <c r="D98" s="17" t="e">
        <f aca="true" t="shared" si="20" ref="D98:N98">SUM(D96:D97)</f>
        <v>#N/A</v>
      </c>
      <c r="E98" s="17" t="e">
        <f t="shared" si="20"/>
        <v>#N/A</v>
      </c>
      <c r="F98" s="17" t="e">
        <f t="shared" si="20"/>
        <v>#N/A</v>
      </c>
      <c r="G98" s="17" t="e">
        <f t="shared" si="20"/>
        <v>#N/A</v>
      </c>
      <c r="H98" s="17" t="e">
        <f t="shared" si="20"/>
        <v>#N/A</v>
      </c>
      <c r="I98" s="17" t="e">
        <f t="shared" si="20"/>
        <v>#N/A</v>
      </c>
      <c r="J98" s="17" t="e">
        <f t="shared" si="20"/>
        <v>#N/A</v>
      </c>
      <c r="K98" s="17" t="e">
        <f t="shared" si="20"/>
        <v>#N/A</v>
      </c>
      <c r="L98" s="17" t="e">
        <f t="shared" si="20"/>
        <v>#N/A</v>
      </c>
      <c r="M98" s="17" t="e">
        <f t="shared" si="20"/>
        <v>#N/A</v>
      </c>
      <c r="N98" s="17" t="e">
        <f t="shared" si="20"/>
        <v>#N/A</v>
      </c>
      <c r="O98" s="25" t="e">
        <f>SUM(C98:N98)</f>
        <v>#N/A</v>
      </c>
      <c r="P98" s="54"/>
      <c r="Q98" s="54"/>
    </row>
    <row r="99" spans="1:17" ht="15">
      <c r="A99">
        <v>4</v>
      </c>
      <c r="B99" s="13"/>
      <c r="O99" s="25"/>
      <c r="P99" s="54"/>
      <c r="Q99" s="54"/>
    </row>
    <row r="100" spans="1:17" ht="15">
      <c r="A100">
        <v>4</v>
      </c>
      <c r="B100" s="9" t="s">
        <v>2</v>
      </c>
      <c r="O100" s="25"/>
      <c r="P100" s="54"/>
      <c r="Q100" s="54"/>
    </row>
    <row r="101" spans="1:17" ht="15">
      <c r="A101">
        <v>4</v>
      </c>
      <c r="B101" s="4" t="s">
        <v>3</v>
      </c>
      <c r="C101" s="15">
        <f>VLOOKUP(CONCATENATE($A101,C$4),$S$4:$W$75,4,FALSE)*Budget!$D$25*Budget!$D$13</f>
        <v>0</v>
      </c>
      <c r="D101" s="15">
        <f>VLOOKUP(CONCATENATE($A101,D$4),$S$4:$W$75,4,FALSE)*Budget!$D$25*Budget!$D$13</f>
        <v>0</v>
      </c>
      <c r="E101" s="15">
        <f>VLOOKUP(CONCATENATE($A101,E$4),$S$4:$W$75,4,FALSE)*Budget!$D$25*Budget!$D$13</f>
        <v>0</v>
      </c>
      <c r="F101" s="15">
        <f>VLOOKUP(CONCATENATE($A101,F$4),$S$4:$W$75,4,FALSE)*Budget!$D$25*Budget!$D$13</f>
        <v>0</v>
      </c>
      <c r="G101" s="15">
        <f>VLOOKUP(CONCATENATE($A101,G$4),$S$4:$W$75,4,FALSE)*Budget!$D$25*Budget!$D$13</f>
        <v>0</v>
      </c>
      <c r="H101" s="15">
        <f>VLOOKUP(CONCATENATE($A101,H$4),$S$4:$W$75,4,FALSE)*Budget!$D$25*Budget!$D$13</f>
        <v>0</v>
      </c>
      <c r="I101" s="15">
        <f>VLOOKUP(CONCATENATE($A101,I$4),$S$4:$W$75,4,FALSE)*Budget!$D$25*Budget!$D$13</f>
        <v>0</v>
      </c>
      <c r="J101" s="15">
        <f>VLOOKUP(CONCATENATE($A101,J$4),$S$4:$W$75,4,FALSE)*Budget!$D$25*Budget!$D$13</f>
        <v>0</v>
      </c>
      <c r="K101" s="15">
        <f>VLOOKUP(CONCATENATE($A101,K$4),$S$4:$W$75,4,FALSE)*Budget!$D$25*Budget!$D$13</f>
        <v>0</v>
      </c>
      <c r="L101" s="15">
        <f>VLOOKUP(CONCATENATE($A101,L$4),$S$4:$W$75,4,FALSE)*Budget!$D$25*Budget!$D$13</f>
        <v>0</v>
      </c>
      <c r="M101" s="15">
        <f>VLOOKUP(CONCATENATE($A101,M$4),$S$4:$W$75,4,FALSE)*Budget!$D$25*Budget!$D$13</f>
        <v>0</v>
      </c>
      <c r="N101" s="15">
        <f>VLOOKUP(CONCATENATE($A101,N$4),$S$4:$W$75,4,FALSE)*Budget!$D$25*Budget!$D$13</f>
        <v>0</v>
      </c>
      <c r="O101" s="25">
        <f aca="true" t="shared" si="21" ref="O101:O110">SUM(C101:N101)</f>
        <v>0</v>
      </c>
      <c r="P101" s="54"/>
      <c r="Q101" s="54"/>
    </row>
    <row r="102" spans="1:17" ht="15">
      <c r="A102">
        <v>4</v>
      </c>
      <c r="B102" s="4" t="s">
        <v>70</v>
      </c>
      <c r="C102" s="16" t="e">
        <f>VLOOKUP(CONCATENATE($A102,C$4),$S$4:$X$75,6,FALSE)*(Budget!$F$26/(Budget!$D$10*Budget!$D$8))</f>
        <v>#N/A</v>
      </c>
      <c r="D102" s="16" t="e">
        <f>VLOOKUP(CONCATENATE($A102,D$4),$S$4:$X$75,6,FALSE)*(Budget!$F$26/(Budget!$D$10*Budget!$D$8))</f>
        <v>#N/A</v>
      </c>
      <c r="E102" s="16" t="e">
        <f>VLOOKUP(CONCATENATE($A102,E$4),$S$4:$X$75,6,FALSE)*(Budget!$F$26/(Budget!$D$10*Budget!$D$8))</f>
        <v>#N/A</v>
      </c>
      <c r="F102" s="16" t="e">
        <f>VLOOKUP(CONCATENATE($A102,F$4),$S$4:$X$75,6,FALSE)*(Budget!$F$26/(Budget!$D$10*Budget!$D$8))</f>
        <v>#N/A</v>
      </c>
      <c r="G102" s="16" t="e">
        <f>VLOOKUP(CONCATENATE($A102,G$4),$S$4:$X$75,6,FALSE)*(Budget!$F$26/(Budget!$D$10*Budget!$D$8))</f>
        <v>#N/A</v>
      </c>
      <c r="H102" s="16" t="e">
        <f>VLOOKUP(CONCATENATE($A102,H$4),$S$4:$X$75,6,FALSE)*(Budget!$F$26/(Budget!$D$10*Budget!$D$8))</f>
        <v>#N/A</v>
      </c>
      <c r="I102" s="16" t="e">
        <f>VLOOKUP(CONCATENATE($A102,I$4),$S$4:$X$75,6,FALSE)*(Budget!$F$26/(Budget!$D$10*Budget!$D$8))</f>
        <v>#N/A</v>
      </c>
      <c r="J102" s="16" t="e">
        <f>VLOOKUP(CONCATENATE($A102,J$4),$S$4:$X$75,6,FALSE)*(Budget!$F$26/(Budget!$D$10*Budget!$D$8))</f>
        <v>#N/A</v>
      </c>
      <c r="K102" s="16" t="e">
        <f>VLOOKUP(CONCATENATE($A102,K$4),$S$4:$X$75,6,FALSE)*(Budget!$F$26/(Budget!$D$10*Budget!$D$8))</f>
        <v>#N/A</v>
      </c>
      <c r="L102" s="16" t="e">
        <f>VLOOKUP(CONCATENATE($A102,L$4),$S$4:$X$75,6,FALSE)*(Budget!$F$26/(Budget!$D$10*Budget!$D$8))</f>
        <v>#N/A</v>
      </c>
      <c r="M102" s="16" t="e">
        <f>VLOOKUP(CONCATENATE($A102,M$4),$S$4:$X$75,6,FALSE)*(Budget!$F$26/(Budget!$D$10*Budget!$D$8))</f>
        <v>#N/A</v>
      </c>
      <c r="N102" s="16" t="e">
        <f>VLOOKUP(CONCATENATE($A102,N$4),$S$4:$X$75,6,FALSE)*(Budget!$F$26/(Budget!$D$10*Budget!$D$8))</f>
        <v>#N/A</v>
      </c>
      <c r="O102" s="25" t="e">
        <f t="shared" si="21"/>
        <v>#N/A</v>
      </c>
      <c r="P102" s="54"/>
      <c r="Q102" s="54"/>
    </row>
    <row r="103" spans="1:17" ht="15">
      <c r="A103">
        <v>4</v>
      </c>
      <c r="B103" s="4" t="s">
        <v>5</v>
      </c>
      <c r="C103" s="16" t="e">
        <f>VLOOKUP(CONCATENATE($A103,C$4),$S$4:$X$75,6,FALSE)*(Budget!$F$27/(Budget!$D$10*Budget!$D$8))</f>
        <v>#N/A</v>
      </c>
      <c r="D103" s="16" t="e">
        <f>VLOOKUP(CONCATENATE($A103,D$4),$S$4:$X$75,6,FALSE)*(Budget!$F$27/(Budget!$D$10*Budget!$D$8))</f>
        <v>#N/A</v>
      </c>
      <c r="E103" s="16" t="e">
        <f>VLOOKUP(CONCATENATE($A103,E$4),$S$4:$X$75,6,FALSE)*(Budget!$F$27/(Budget!$D$10*Budget!$D$8))</f>
        <v>#N/A</v>
      </c>
      <c r="F103" s="16" t="e">
        <f>VLOOKUP(CONCATENATE($A103,F$4),$S$4:$X$75,6,FALSE)*(Budget!$F$27/(Budget!$D$10*Budget!$D$8))</f>
        <v>#N/A</v>
      </c>
      <c r="G103" s="16" t="e">
        <f>VLOOKUP(CONCATENATE($A103,G$4),$S$4:$X$75,6,FALSE)*(Budget!$F$27/(Budget!$D$10*Budget!$D$8))</f>
        <v>#N/A</v>
      </c>
      <c r="H103" s="16" t="e">
        <f>VLOOKUP(CONCATENATE($A103,H$4),$S$4:$X$75,6,FALSE)*(Budget!$F$27/(Budget!$D$10*Budget!$D$8))</f>
        <v>#N/A</v>
      </c>
      <c r="I103" s="16" t="e">
        <f>VLOOKUP(CONCATENATE($A103,I$4),$S$4:$X$75,6,FALSE)*(Budget!$F$27/(Budget!$D$10*Budget!$D$8))</f>
        <v>#N/A</v>
      </c>
      <c r="J103" s="16" t="e">
        <f>VLOOKUP(CONCATENATE($A103,J$4),$S$4:$X$75,6,FALSE)*(Budget!$F$27/(Budget!$D$10*Budget!$D$8))</f>
        <v>#N/A</v>
      </c>
      <c r="K103" s="16" t="e">
        <f>VLOOKUP(CONCATENATE($A103,K$4),$S$4:$X$75,6,FALSE)*(Budget!$F$27/(Budget!$D$10*Budget!$D$8))</f>
        <v>#N/A</v>
      </c>
      <c r="L103" s="16" t="e">
        <f>VLOOKUP(CONCATENATE($A103,L$4),$S$4:$X$75,6,FALSE)*(Budget!$F$27/(Budget!$D$10*Budget!$D$8))</f>
        <v>#N/A</v>
      </c>
      <c r="M103" s="16" t="e">
        <f>VLOOKUP(CONCATENATE($A103,M$4),$S$4:$X$75,6,FALSE)*(Budget!$F$27/(Budget!$D$10*Budget!$D$8))</f>
        <v>#N/A</v>
      </c>
      <c r="N103" s="16" t="e">
        <f>VLOOKUP(CONCATENATE($A103,N$4),$S$4:$X$75,6,FALSE)*(Budget!$F$27/(Budget!$D$10*Budget!$D$8))</f>
        <v>#N/A</v>
      </c>
      <c r="O103" s="25" t="e">
        <f t="shared" si="21"/>
        <v>#N/A</v>
      </c>
      <c r="P103" s="54"/>
      <c r="Q103" s="54"/>
    </row>
    <row r="104" spans="1:17" ht="15">
      <c r="A104">
        <v>4</v>
      </c>
      <c r="B104" s="4" t="s">
        <v>82</v>
      </c>
      <c r="C104" s="16">
        <v>0</v>
      </c>
      <c r="D104" s="16">
        <v>0</v>
      </c>
      <c r="E104" s="16">
        <v>0</v>
      </c>
      <c r="F104" s="16">
        <v>0</v>
      </c>
      <c r="G104" s="16">
        <f>Budget!$G$28/5</f>
        <v>0</v>
      </c>
      <c r="H104" s="16">
        <f>Budget!$G$28/5</f>
        <v>0</v>
      </c>
      <c r="I104" s="16">
        <f>Budget!$G$28/5</f>
        <v>0</v>
      </c>
      <c r="J104" s="16">
        <f>Budget!$G$28/5</f>
        <v>0</v>
      </c>
      <c r="K104" s="16">
        <f>Budget!$G$28/5</f>
        <v>0</v>
      </c>
      <c r="L104" s="16">
        <v>0</v>
      </c>
      <c r="M104" s="16">
        <v>0</v>
      </c>
      <c r="N104" s="16">
        <v>0</v>
      </c>
      <c r="O104" s="25">
        <f t="shared" si="21"/>
        <v>0</v>
      </c>
      <c r="P104" s="54"/>
      <c r="Q104" s="54"/>
    </row>
    <row r="105" spans="1:17" ht="15">
      <c r="A105">
        <v>4</v>
      </c>
      <c r="B105" s="4" t="s">
        <v>53</v>
      </c>
      <c r="C105" s="16">
        <f>Budget!$G$29/12</f>
        <v>0</v>
      </c>
      <c r="D105" s="16">
        <f>Budget!$G$29/12</f>
        <v>0</v>
      </c>
      <c r="E105" s="16">
        <f>Budget!$G$29/12</f>
        <v>0</v>
      </c>
      <c r="F105" s="16">
        <f>Budget!$G$29/12</f>
        <v>0</v>
      </c>
      <c r="G105" s="16">
        <f>Budget!$G$29/12</f>
        <v>0</v>
      </c>
      <c r="H105" s="16">
        <f>Budget!$G$29/12</f>
        <v>0</v>
      </c>
      <c r="I105" s="16">
        <f>Budget!$G$29/12</f>
        <v>0</v>
      </c>
      <c r="J105" s="16">
        <f>Budget!$G$29/12</f>
        <v>0</v>
      </c>
      <c r="K105" s="16">
        <f>Budget!$G$29/12</f>
        <v>0</v>
      </c>
      <c r="L105" s="16">
        <f>Budget!$G$29/12</f>
        <v>0</v>
      </c>
      <c r="M105" s="16">
        <f>Budget!$G$29/12</f>
        <v>0</v>
      </c>
      <c r="N105" s="16">
        <f>Budget!$G$29/12</f>
        <v>0</v>
      </c>
      <c r="O105" s="25">
        <f t="shared" si="21"/>
        <v>0</v>
      </c>
      <c r="P105" s="54"/>
      <c r="Q105" s="54"/>
    </row>
    <row r="106" spans="1:17" ht="15">
      <c r="A106">
        <v>4</v>
      </c>
      <c r="B106" s="56" t="s">
        <v>180</v>
      </c>
      <c r="C106" s="15" t="e">
        <f>VLOOKUP(CONCATENATE($A106,C$4),$S$4:$W$75,5,FALSE)*Budget!$D$30*Budget!$E$30/Budget!$D$10</f>
        <v>#N/A</v>
      </c>
      <c r="D106" s="15" t="e">
        <f>VLOOKUP(CONCATENATE($A106,D$4),$S$4:$W$75,5,FALSE)*Budget!$D$30*Budget!$E$30/Budget!$D$10</f>
        <v>#N/A</v>
      </c>
      <c r="E106" s="15" t="e">
        <f>VLOOKUP(CONCATENATE($A106,E$4),$S$4:$W$75,5,FALSE)*Budget!$D$30*Budget!$E$30/Budget!$D$10</f>
        <v>#N/A</v>
      </c>
      <c r="F106" s="15" t="e">
        <f>VLOOKUP(CONCATENATE($A106,F$4),$S$4:$W$75,5,FALSE)*Budget!$D$30*Budget!$E$30/Budget!$D$10</f>
        <v>#N/A</v>
      </c>
      <c r="G106" s="15" t="e">
        <f>VLOOKUP(CONCATENATE($A106,G$4),$S$4:$W$75,5,FALSE)*Budget!$D$30*Budget!$E$30/Budget!$D$10</f>
        <v>#N/A</v>
      </c>
      <c r="H106" s="15" t="e">
        <f>VLOOKUP(CONCATENATE($A106,H$4),$S$4:$W$75,5,FALSE)*Budget!$D$30*Budget!$E$30/Budget!$D$10</f>
        <v>#N/A</v>
      </c>
      <c r="I106" s="15" t="e">
        <f>VLOOKUP(CONCATENATE($A106,I$4),$S$4:$W$75,5,FALSE)*Budget!$D$30*Budget!$E$30/Budget!$D$10</f>
        <v>#N/A</v>
      </c>
      <c r="J106" s="15" t="e">
        <f>VLOOKUP(CONCATENATE($A106,J$4),$S$4:$W$75,5,FALSE)*Budget!$D$30*Budget!$E$30/Budget!$D$10</f>
        <v>#N/A</v>
      </c>
      <c r="K106" s="15" t="e">
        <f>VLOOKUP(CONCATENATE($A106,K$4),$S$4:$W$75,5,FALSE)*Budget!$D$30*Budget!$E$30/Budget!$D$10</f>
        <v>#N/A</v>
      </c>
      <c r="L106" s="15" t="e">
        <f>VLOOKUP(CONCATENATE($A106,L$4),$S$4:$W$75,5,FALSE)*Budget!$D$30*Budget!$E$30/Budget!$D$10</f>
        <v>#N/A</v>
      </c>
      <c r="M106" s="15" t="e">
        <f>VLOOKUP(CONCATENATE($A106,M$4),$S$4:$W$75,5,FALSE)*Budget!$D$30*Budget!$E$30/Budget!$D$10</f>
        <v>#N/A</v>
      </c>
      <c r="N106" s="15" t="e">
        <f>VLOOKUP(CONCATENATE($A106,N$4),$S$4:$W$75,5,FALSE)*Budget!$D$30*Budget!$E$30/Budget!$D$10</f>
        <v>#N/A</v>
      </c>
      <c r="O106" s="25" t="e">
        <f t="shared" si="21"/>
        <v>#N/A</v>
      </c>
      <c r="P106" s="54"/>
      <c r="Q106" s="54"/>
    </row>
    <row r="107" spans="1:17" ht="15">
      <c r="A107">
        <v>4</v>
      </c>
      <c r="B107" s="4" t="s">
        <v>8</v>
      </c>
      <c r="C107" s="15">
        <f>VLOOKUP(CONCATENATE($A107,C$4),$S$4:$W$75,4,FALSE)*Budget!$D$13*Budget!$D$31</f>
        <v>0</v>
      </c>
      <c r="D107" s="15">
        <f>VLOOKUP(CONCATENATE($A107,D$4),$S$4:$W$75,4,FALSE)*Budget!$D$13*Budget!$D$31</f>
        <v>0</v>
      </c>
      <c r="E107" s="15">
        <f>VLOOKUP(CONCATENATE($A107,E$4),$S$4:$W$75,4,FALSE)*Budget!$D$13*Budget!$D$31</f>
        <v>0</v>
      </c>
      <c r="F107" s="15">
        <f>VLOOKUP(CONCATENATE($A107,F$4),$S$4:$W$75,4,FALSE)*Budget!$D$13*Budget!$D$31</f>
        <v>0</v>
      </c>
      <c r="G107" s="15">
        <f>VLOOKUP(CONCATENATE($A107,G$4),$S$4:$W$75,4,FALSE)*Budget!$D$13*Budget!$D$31</f>
        <v>0</v>
      </c>
      <c r="H107" s="15">
        <f>VLOOKUP(CONCATENATE($A107,H$4),$S$4:$W$75,4,FALSE)*Budget!$D$13*Budget!$D$31</f>
        <v>0</v>
      </c>
      <c r="I107" s="15">
        <f>VLOOKUP(CONCATENATE($A107,I$4),$S$4:$W$75,4,FALSE)*Budget!$D$13*Budget!$D$31</f>
        <v>0</v>
      </c>
      <c r="J107" s="15">
        <f>VLOOKUP(CONCATENATE($A107,J$4),$S$4:$W$75,4,FALSE)*Budget!$D$13*Budget!$D$31</f>
        <v>0</v>
      </c>
      <c r="K107" s="15">
        <f>VLOOKUP(CONCATENATE($A107,K$4),$S$4:$W$75,4,FALSE)*Budget!$D$13*Budget!$D$31</f>
        <v>0</v>
      </c>
      <c r="L107" s="15">
        <f>VLOOKUP(CONCATENATE($A107,L$4),$S$4:$W$75,4,FALSE)*Budget!$D$13*Budget!$D$31</f>
        <v>0</v>
      </c>
      <c r="M107" s="15">
        <f>VLOOKUP(CONCATENATE($A107,M$4),$S$4:$W$75,4,FALSE)*Budget!$D$13*Budget!$D$31</f>
        <v>0</v>
      </c>
      <c r="N107" s="15">
        <f>VLOOKUP(CONCATENATE($A107,N$4),$S$4:$W$75,4,FALSE)*Budget!$D$13*Budget!$D$31</f>
        <v>0</v>
      </c>
      <c r="O107" s="25">
        <f t="shared" si="21"/>
        <v>0</v>
      </c>
      <c r="P107" s="54"/>
      <c r="Q107" s="54"/>
    </row>
    <row r="108" spans="1:17" ht="15">
      <c r="A108">
        <v>4</v>
      </c>
      <c r="B108" s="4" t="s">
        <v>32</v>
      </c>
      <c r="C108" s="15" t="e">
        <f>VLOOKUP(CONCATENATE($A108,C$4),$S$4:$W$75,5,FALSE)*Budget!$D$32*Budget!$E$32/Budget!$D$10</f>
        <v>#N/A</v>
      </c>
      <c r="D108" s="15" t="e">
        <f>VLOOKUP(CONCATENATE($A108,D$4),$S$4:$W$75,5,FALSE)*Budget!$D$32*Budget!$E$32/Budget!$D$10</f>
        <v>#N/A</v>
      </c>
      <c r="E108" s="15" t="e">
        <f>VLOOKUP(CONCATENATE($A108,E$4),$S$4:$W$75,5,FALSE)*Budget!$D$32*Budget!$E$32/Budget!$D$10</f>
        <v>#N/A</v>
      </c>
      <c r="F108" s="15" t="e">
        <f>VLOOKUP(CONCATENATE($A108,F$4),$S$4:$W$75,5,FALSE)*Budget!$D$32*Budget!$E$32/Budget!$D$10</f>
        <v>#N/A</v>
      </c>
      <c r="G108" s="15" t="e">
        <f>VLOOKUP(CONCATENATE($A108,G$4),$S$4:$W$75,5,FALSE)*Budget!$D$32*Budget!$E$32/Budget!$D$10</f>
        <v>#N/A</v>
      </c>
      <c r="H108" s="15" t="e">
        <f>VLOOKUP(CONCATENATE($A108,H$4),$S$4:$W$75,5,FALSE)*Budget!$D$32*Budget!$E$32/Budget!$D$10</f>
        <v>#N/A</v>
      </c>
      <c r="I108" s="15" t="e">
        <f>VLOOKUP(CONCATENATE($A108,I$4),$S$4:$W$75,5,FALSE)*Budget!$D$32*Budget!$E$32/Budget!$D$10</f>
        <v>#N/A</v>
      </c>
      <c r="J108" s="15" t="e">
        <f>VLOOKUP(CONCATENATE($A108,J$4),$S$4:$W$75,5,FALSE)*Budget!$D$32*Budget!$E$32/Budget!$D$10</f>
        <v>#N/A</v>
      </c>
      <c r="K108" s="15" t="e">
        <f>VLOOKUP(CONCATENATE($A108,K$4),$S$4:$W$75,5,FALSE)*Budget!$D$32*Budget!$E$32/Budget!$D$10</f>
        <v>#N/A</v>
      </c>
      <c r="L108" s="15" t="e">
        <f>VLOOKUP(CONCATENATE($A108,L$4),$S$4:$W$75,5,FALSE)*Budget!$D$32*Budget!$E$32/Budget!$D$10</f>
        <v>#N/A</v>
      </c>
      <c r="M108" s="15" t="e">
        <f>VLOOKUP(CONCATENATE($A108,M$4),$S$4:$W$75,5,FALSE)*Budget!$D$32*Budget!$E$32/Budget!$D$10</f>
        <v>#N/A</v>
      </c>
      <c r="N108" s="15" t="e">
        <f>VLOOKUP(CONCATENATE($A108,N$4),$S$4:$W$75,5,FALSE)*Budget!$D$32*Budget!$E$32/Budget!$D$10</f>
        <v>#N/A</v>
      </c>
      <c r="O108" s="25" t="e">
        <f t="shared" si="21"/>
        <v>#N/A</v>
      </c>
      <c r="P108" s="54"/>
      <c r="Q108" s="54"/>
    </row>
    <row r="109" spans="1:17" ht="15">
      <c r="A109">
        <v>4</v>
      </c>
      <c r="B109" s="4" t="s">
        <v>7</v>
      </c>
      <c r="C109" s="16" t="e">
        <f>VLOOKUP(CONCATENATE($A109,C$4),$S$4:$X$75,6,FALSE)*(Budget!$F$33/(Budget!$D$10*Budget!$D$8))</f>
        <v>#N/A</v>
      </c>
      <c r="D109" s="16" t="e">
        <f>VLOOKUP(CONCATENATE($A101,D$4),$S$4:$X$75,6,FALSE)*(Budget!$F$33/(Budget!$D$10*Budget!$D$8))</f>
        <v>#N/A</v>
      </c>
      <c r="E109" s="16" t="e">
        <f>VLOOKUP(CONCATENATE($A101,E$4),$S$4:$X$75,6,FALSE)*(Budget!$F$33/(Budget!$D$10*Budget!$D$8))</f>
        <v>#N/A</v>
      </c>
      <c r="F109" s="16" t="e">
        <f>VLOOKUP(CONCATENATE($A101,F$4),$S$4:$X$75,6,FALSE)*(Budget!$F$33/(Budget!$D$10*Budget!$D$8))</f>
        <v>#N/A</v>
      </c>
      <c r="G109" s="16" t="e">
        <f>VLOOKUP(CONCATENATE($A101,G$4),$S$4:$X$75,6,FALSE)*(Budget!$F$33/(Budget!$D$10*Budget!$D$8))</f>
        <v>#N/A</v>
      </c>
      <c r="H109" s="16" t="e">
        <f>VLOOKUP(CONCATENATE($A101,H$4),$S$4:$X$75,6,FALSE)*(Budget!$F$33/(Budget!$D$10*Budget!$D$8))</f>
        <v>#N/A</v>
      </c>
      <c r="I109" s="16" t="e">
        <f>VLOOKUP(CONCATENATE($A101,I$4),$S$4:$X$75,6,FALSE)*(Budget!$F$33/(Budget!$D$10*Budget!$D$8))</f>
        <v>#N/A</v>
      </c>
      <c r="J109" s="16" t="e">
        <f>VLOOKUP(CONCATENATE($A101,J$4),$S$4:$X$75,6,FALSE)*(Budget!$F$33/(Budget!$D$10*Budget!$D$8))</f>
        <v>#N/A</v>
      </c>
      <c r="K109" s="16" t="e">
        <f>VLOOKUP(CONCATENATE($A101,K$4),$S$4:$X$75,6,FALSE)*(Budget!$F$33/(Budget!$D$10*Budget!$D$8))</f>
        <v>#N/A</v>
      </c>
      <c r="L109" s="16" t="e">
        <f>VLOOKUP(CONCATENATE($A101,L$4),$S$4:$X$75,6,FALSE)*(Budget!$F$33/(Budget!$D$10*Budget!$D$8))</f>
        <v>#N/A</v>
      </c>
      <c r="M109" s="16" t="e">
        <f>VLOOKUP(CONCATENATE($A101,M$4),$S$4:$X$75,6,FALSE)*(Budget!$F$33/(Budget!$D$10*Budget!$D$8))</f>
        <v>#N/A</v>
      </c>
      <c r="N109" s="16" t="e">
        <f>VLOOKUP(CONCATENATE($A101,N$4),$S$4:$X$75,6,FALSE)*(Budget!$F$33/(Budget!$D$10*Budget!$D$8))</f>
        <v>#N/A</v>
      </c>
      <c r="O109" s="25" t="e">
        <f t="shared" si="21"/>
        <v>#N/A</v>
      </c>
      <c r="P109" s="54"/>
      <c r="Q109" s="54"/>
    </row>
    <row r="110" spans="1:17" ht="15">
      <c r="A110">
        <v>4</v>
      </c>
      <c r="B110" s="6" t="s">
        <v>38</v>
      </c>
      <c r="C110" s="17" t="e">
        <f aca="true" t="shared" si="22" ref="C110:N110">SUM(C101:C109)</f>
        <v>#N/A</v>
      </c>
      <c r="D110" s="17" t="e">
        <f t="shared" si="22"/>
        <v>#N/A</v>
      </c>
      <c r="E110" s="17" t="e">
        <f t="shared" si="22"/>
        <v>#N/A</v>
      </c>
      <c r="F110" s="17" t="e">
        <f t="shared" si="22"/>
        <v>#N/A</v>
      </c>
      <c r="G110" s="17" t="e">
        <f t="shared" si="22"/>
        <v>#N/A</v>
      </c>
      <c r="H110" s="17" t="e">
        <f t="shared" si="22"/>
        <v>#N/A</v>
      </c>
      <c r="I110" s="17" t="e">
        <f t="shared" si="22"/>
        <v>#N/A</v>
      </c>
      <c r="J110" s="17" t="e">
        <f t="shared" si="22"/>
        <v>#N/A</v>
      </c>
      <c r="K110" s="17" t="e">
        <f t="shared" si="22"/>
        <v>#N/A</v>
      </c>
      <c r="L110" s="17" t="e">
        <f t="shared" si="22"/>
        <v>#N/A</v>
      </c>
      <c r="M110" s="17" t="e">
        <f t="shared" si="22"/>
        <v>#N/A</v>
      </c>
      <c r="N110" s="17" t="e">
        <f t="shared" si="22"/>
        <v>#N/A</v>
      </c>
      <c r="O110" s="25" t="e">
        <f t="shared" si="21"/>
        <v>#N/A</v>
      </c>
      <c r="P110" s="54"/>
      <c r="Q110" s="54"/>
    </row>
    <row r="111" spans="1:17" ht="15">
      <c r="A111">
        <v>4</v>
      </c>
      <c r="B111" s="14"/>
      <c r="O111" s="25"/>
      <c r="P111" s="54"/>
      <c r="Q111" s="54"/>
    </row>
    <row r="112" spans="1:17" ht="15">
      <c r="A112">
        <v>4</v>
      </c>
      <c r="B112" s="9" t="s">
        <v>9</v>
      </c>
      <c r="O112" s="25"/>
      <c r="P112" s="54"/>
      <c r="Q112" s="54"/>
    </row>
    <row r="113" spans="1:17" ht="15">
      <c r="A113">
        <v>4</v>
      </c>
      <c r="B113" s="5" t="s">
        <v>178</v>
      </c>
      <c r="C113" s="16">
        <f>Budget!$G$41/12</f>
        <v>0</v>
      </c>
      <c r="D113" s="16">
        <f>Budget!$G$41/12</f>
        <v>0</v>
      </c>
      <c r="E113" s="16">
        <f>Budget!$G$41/12</f>
        <v>0</v>
      </c>
      <c r="F113" s="16">
        <f>Budget!$G$41/12</f>
        <v>0</v>
      </c>
      <c r="G113" s="16">
        <f>Budget!$G$41/12</f>
        <v>0</v>
      </c>
      <c r="H113" s="16">
        <f>Budget!$G$41/12</f>
        <v>0</v>
      </c>
      <c r="I113" s="16">
        <f>Budget!$G$41/12</f>
        <v>0</v>
      </c>
      <c r="J113" s="16">
        <f>Budget!$G$41/12</f>
        <v>0</v>
      </c>
      <c r="K113" s="16">
        <f>Budget!$G$41/12</f>
        <v>0</v>
      </c>
      <c r="L113" s="16">
        <f>Budget!$G$41/12</f>
        <v>0</v>
      </c>
      <c r="M113" s="16">
        <f>Budget!$G$41/12</f>
        <v>0</v>
      </c>
      <c r="N113" s="16">
        <f>Budget!$G$41/12</f>
        <v>0</v>
      </c>
      <c r="O113" s="25">
        <f>SUM(C113:N113)</f>
        <v>0</v>
      </c>
      <c r="P113" s="54"/>
      <c r="Q113" s="54"/>
    </row>
    <row r="114" spans="1:25" ht="15">
      <c r="A114">
        <v>4</v>
      </c>
      <c r="B114" s="5" t="s">
        <v>52</v>
      </c>
      <c r="C114" s="15">
        <f>Budget!$G$42/12</f>
        <v>0</v>
      </c>
      <c r="D114" s="15">
        <f>Budget!$G$42/12</f>
        <v>0</v>
      </c>
      <c r="E114" s="15">
        <f>Budget!$G$42/12</f>
        <v>0</v>
      </c>
      <c r="F114" s="15">
        <f>Budget!$G$42/12</f>
        <v>0</v>
      </c>
      <c r="G114" s="15">
        <f>Budget!$G$42/12</f>
        <v>0</v>
      </c>
      <c r="H114" s="15">
        <f>Budget!$G$42/12</f>
        <v>0</v>
      </c>
      <c r="I114" s="15">
        <f>Budget!$G$42/12</f>
        <v>0</v>
      </c>
      <c r="J114" s="15">
        <f>Budget!$G$42/12</f>
        <v>0</v>
      </c>
      <c r="K114" s="15">
        <f>Budget!$G$42/12</f>
        <v>0</v>
      </c>
      <c r="L114" s="15">
        <f>Budget!$G$42/12</f>
        <v>0</v>
      </c>
      <c r="M114" s="15">
        <f>Budget!$G$42/12</f>
        <v>0</v>
      </c>
      <c r="N114" s="15">
        <f>Budget!$G$42/12</f>
        <v>0</v>
      </c>
      <c r="O114" s="25">
        <f>SUM(C114:N114)</f>
        <v>0</v>
      </c>
      <c r="P114" s="54"/>
      <c r="Q114" s="54"/>
      <c r="Y114" s="21"/>
    </row>
    <row r="115" spans="1:17" s="21" customFormat="1" ht="26.25">
      <c r="A115">
        <v>4</v>
      </c>
      <c r="B115" s="7" t="s">
        <v>84</v>
      </c>
      <c r="C115" s="15">
        <f>Budget!$G$43/12</f>
        <v>0</v>
      </c>
      <c r="D115" s="15">
        <f>Budget!$G$43/12</f>
        <v>0</v>
      </c>
      <c r="E115" s="15">
        <f>Budget!$G$43/12</f>
        <v>0</v>
      </c>
      <c r="F115" s="15">
        <f>Budget!$G$43/12</f>
        <v>0</v>
      </c>
      <c r="G115" s="15">
        <f>Budget!$G$43/12</f>
        <v>0</v>
      </c>
      <c r="H115" s="15">
        <f>Budget!$G$43/12</f>
        <v>0</v>
      </c>
      <c r="I115" s="15">
        <f>Budget!$G$43/12</f>
        <v>0</v>
      </c>
      <c r="J115" s="15">
        <f>Budget!$G$43/12</f>
        <v>0</v>
      </c>
      <c r="K115" s="15">
        <f>Budget!$G$43/12</f>
        <v>0</v>
      </c>
      <c r="L115" s="15">
        <f>Budget!$G$43/12</f>
        <v>0</v>
      </c>
      <c r="M115" s="15">
        <f>Budget!$G$43/12</f>
        <v>0</v>
      </c>
      <c r="N115" s="15">
        <f>Budget!$G$43/12</f>
        <v>0</v>
      </c>
      <c r="O115" s="25">
        <f>SUM(C115:N115)</f>
        <v>0</v>
      </c>
      <c r="P115" s="54"/>
      <c r="Q115" s="54"/>
    </row>
    <row r="116" spans="1:25" s="21" customFormat="1" ht="15">
      <c r="A116"/>
      <c r="B116" s="23" t="s">
        <v>94</v>
      </c>
      <c r="C116" s="15">
        <f>Budget!$D$44/12</f>
        <v>0</v>
      </c>
      <c r="D116" s="15">
        <f>Budget!$D$44/12</f>
        <v>0</v>
      </c>
      <c r="E116" s="15">
        <f>Budget!$D$44/12</f>
        <v>0</v>
      </c>
      <c r="F116" s="15">
        <f>Budget!$D$44/12</f>
        <v>0</v>
      </c>
      <c r="G116" s="15">
        <f>Budget!$D$44/12</f>
        <v>0</v>
      </c>
      <c r="H116" s="15">
        <f>Budget!$D$44/12</f>
        <v>0</v>
      </c>
      <c r="I116" s="15">
        <f>Budget!$D$44/12</f>
        <v>0</v>
      </c>
      <c r="J116" s="15">
        <f>Budget!$D$44/12</f>
        <v>0</v>
      </c>
      <c r="K116" s="15">
        <f>Budget!$D$44/12</f>
        <v>0</v>
      </c>
      <c r="L116" s="15">
        <f>Budget!$D$44/12</f>
        <v>0</v>
      </c>
      <c r="M116" s="15">
        <f>Budget!$D$44/12</f>
        <v>0</v>
      </c>
      <c r="N116" s="15">
        <f>Budget!$D$44/12</f>
        <v>0</v>
      </c>
      <c r="O116" s="25">
        <f>SUM(C116:N116)</f>
        <v>0</v>
      </c>
      <c r="P116" s="54"/>
      <c r="Q116" s="54"/>
      <c r="Y116"/>
    </row>
    <row r="117" spans="1:17" ht="15">
      <c r="A117">
        <v>4</v>
      </c>
      <c r="B117" s="6" t="s">
        <v>39</v>
      </c>
      <c r="C117" s="15">
        <f aca="true" t="shared" si="23" ref="C117:O117">SUM(C113:C116)</f>
        <v>0</v>
      </c>
      <c r="D117" s="15">
        <f t="shared" si="23"/>
        <v>0</v>
      </c>
      <c r="E117" s="15">
        <f t="shared" si="23"/>
        <v>0</v>
      </c>
      <c r="F117" s="15">
        <f t="shared" si="23"/>
        <v>0</v>
      </c>
      <c r="G117" s="15">
        <f t="shared" si="23"/>
        <v>0</v>
      </c>
      <c r="H117" s="15">
        <f t="shared" si="23"/>
        <v>0</v>
      </c>
      <c r="I117" s="15">
        <f t="shared" si="23"/>
        <v>0</v>
      </c>
      <c r="J117" s="15">
        <f t="shared" si="23"/>
        <v>0</v>
      </c>
      <c r="K117" s="15">
        <f t="shared" si="23"/>
        <v>0</v>
      </c>
      <c r="L117" s="15">
        <f t="shared" si="23"/>
        <v>0</v>
      </c>
      <c r="M117" s="15">
        <f t="shared" si="23"/>
        <v>0</v>
      </c>
      <c r="N117" s="15">
        <f t="shared" si="23"/>
        <v>0</v>
      </c>
      <c r="O117" s="15">
        <f t="shared" si="23"/>
        <v>0</v>
      </c>
      <c r="P117" s="54"/>
      <c r="Q117" s="54"/>
    </row>
    <row r="118" spans="1:17" ht="15">
      <c r="A118">
        <v>4</v>
      </c>
      <c r="O118" s="25"/>
      <c r="P118" s="54"/>
      <c r="Q118" s="54"/>
    </row>
    <row r="119" spans="1:17" ht="15">
      <c r="A119">
        <v>4</v>
      </c>
      <c r="B119" s="55" t="s">
        <v>71</v>
      </c>
      <c r="C119" s="16">
        <f>Budget!$G$69/12</f>
        <v>0</v>
      </c>
      <c r="D119" s="16">
        <f>Budget!$G$69/12</f>
        <v>0</v>
      </c>
      <c r="E119" s="16">
        <f>Budget!$G$69/12</f>
        <v>0</v>
      </c>
      <c r="F119" s="16">
        <f>Budget!$G$69/12</f>
        <v>0</v>
      </c>
      <c r="G119" s="16">
        <f>Budget!$G$69/12</f>
        <v>0</v>
      </c>
      <c r="H119" s="16">
        <f>Budget!$G$69/12</f>
        <v>0</v>
      </c>
      <c r="I119" s="16">
        <f>Budget!$G$69/12</f>
        <v>0</v>
      </c>
      <c r="J119" s="16">
        <f>Budget!$G$69/12</f>
        <v>0</v>
      </c>
      <c r="K119" s="16">
        <f>Budget!$G$69/12</f>
        <v>0</v>
      </c>
      <c r="L119" s="16">
        <f>Budget!$G$69/12</f>
        <v>0</v>
      </c>
      <c r="M119" s="16">
        <f>Budget!$G$69/12</f>
        <v>0</v>
      </c>
      <c r="N119" s="16">
        <f>Budget!$G$69/12</f>
        <v>0</v>
      </c>
      <c r="O119" s="25">
        <f>SUM(C119:N119)</f>
        <v>0</v>
      </c>
      <c r="P119" s="54"/>
      <c r="Q119" s="54"/>
    </row>
    <row r="120" spans="1:17" ht="15.75" thickBot="1">
      <c r="A120">
        <v>4</v>
      </c>
      <c r="O120" s="25"/>
      <c r="P120" s="54"/>
      <c r="Q120" s="54"/>
    </row>
    <row r="121" spans="1:17" ht="15.75" thickBot="1">
      <c r="A121">
        <v>4</v>
      </c>
      <c r="B121" s="18" t="s">
        <v>72</v>
      </c>
      <c r="C121" s="19" t="e">
        <f>C98-SUM(C110,C117,C119)+N91</f>
        <v>#N/A</v>
      </c>
      <c r="D121" s="19" t="e">
        <f>D98-SUM(D110,D117,D119)+C121</f>
        <v>#N/A</v>
      </c>
      <c r="E121" s="19" t="e">
        <f>E98-SUM(E110,E117,E119)+D121</f>
        <v>#N/A</v>
      </c>
      <c r="F121" s="19" t="e">
        <f aca="true" t="shared" si="24" ref="F121:M121">F98-SUM(F110,F117,F119)+E121</f>
        <v>#N/A</v>
      </c>
      <c r="G121" s="19" t="e">
        <f t="shared" si="24"/>
        <v>#N/A</v>
      </c>
      <c r="H121" s="19" t="e">
        <f t="shared" si="24"/>
        <v>#N/A</v>
      </c>
      <c r="I121" s="19" t="e">
        <f t="shared" si="24"/>
        <v>#N/A</v>
      </c>
      <c r="J121" s="19" t="e">
        <f t="shared" si="24"/>
        <v>#N/A</v>
      </c>
      <c r="K121" s="19" t="e">
        <f t="shared" si="24"/>
        <v>#N/A</v>
      </c>
      <c r="L121" s="19" t="e">
        <f t="shared" si="24"/>
        <v>#N/A</v>
      </c>
      <c r="M121" s="19" t="e">
        <f t="shared" si="24"/>
        <v>#N/A</v>
      </c>
      <c r="N121" s="19" t="e">
        <f>N98-SUM(N110,N117,N119)+M121</f>
        <v>#N/A</v>
      </c>
      <c r="O121" s="25"/>
      <c r="P121" s="54"/>
      <c r="Q121" s="54"/>
    </row>
    <row r="122" spans="15:17" ht="15">
      <c r="O122" s="25"/>
      <c r="P122" s="54"/>
      <c r="Q122" s="54"/>
    </row>
    <row r="123" spans="1:17" ht="18.75">
      <c r="A123" s="21"/>
      <c r="B123" s="49" t="s">
        <v>123</v>
      </c>
      <c r="C123" s="238" t="s">
        <v>123</v>
      </c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8"/>
      <c r="P123" s="54"/>
      <c r="Q123" s="54"/>
    </row>
    <row r="124" spans="3:17" ht="15">
      <c r="C124" s="1" t="s">
        <v>55</v>
      </c>
      <c r="D124" s="1" t="s">
        <v>56</v>
      </c>
      <c r="E124" s="1" t="s">
        <v>57</v>
      </c>
      <c r="F124" s="1" t="s">
        <v>58</v>
      </c>
      <c r="G124" s="1" t="s">
        <v>59</v>
      </c>
      <c r="H124" s="1" t="s">
        <v>60</v>
      </c>
      <c r="I124" s="1" t="s">
        <v>61</v>
      </c>
      <c r="J124" s="1" t="s">
        <v>62</v>
      </c>
      <c r="K124" s="1" t="s">
        <v>63</v>
      </c>
      <c r="L124" s="1" t="s">
        <v>64</v>
      </c>
      <c r="M124" s="1" t="s">
        <v>65</v>
      </c>
      <c r="N124" s="1" t="s">
        <v>66</v>
      </c>
      <c r="O124" s="25"/>
      <c r="P124" s="54"/>
      <c r="Q124" s="54"/>
    </row>
    <row r="125" spans="1:17" ht="15">
      <c r="A125">
        <v>5</v>
      </c>
      <c r="B125" s="8" t="s">
        <v>35</v>
      </c>
      <c r="O125" s="25"/>
      <c r="P125" s="54"/>
      <c r="Q125" s="54"/>
    </row>
    <row r="126" spans="1:17" ht="15">
      <c r="A126">
        <v>5</v>
      </c>
      <c r="B126" s="4" t="s">
        <v>17</v>
      </c>
      <c r="C126" s="15" t="e">
        <f>VLOOKUP(CONCATENATE($A126,C$4),$S$4:$W$75,5,FALSE)*Budget!$D$13*Budget!$D$15*Budget!$D$17*Budget!$D$20</f>
        <v>#N/A</v>
      </c>
      <c r="D126" s="15" t="e">
        <f>VLOOKUP(CONCATENATE($A126,D$4),$S$4:$W$75,5,FALSE)*Budget!$D$13*Budget!$D$15*Budget!$D$17*Budget!$D$20</f>
        <v>#N/A</v>
      </c>
      <c r="E126" s="15" t="e">
        <f>VLOOKUP(CONCATENATE($A126,E$4),$S$4:$W$75,5,FALSE)*Budget!$D$13*Budget!$D$15*Budget!$D$17*Budget!$D$20</f>
        <v>#N/A</v>
      </c>
      <c r="F126" s="15" t="e">
        <f>VLOOKUP(CONCATENATE($A126,F$4),$S$4:$W$75,5,FALSE)*Budget!$D$13*Budget!$D$15*Budget!$D$17*Budget!$D$20</f>
        <v>#N/A</v>
      </c>
      <c r="G126" s="15" t="e">
        <f>VLOOKUP(CONCATENATE($A126,G$4),$S$4:$W$75,5,FALSE)*Budget!$D$13*Budget!$D$15*Budget!$D$17*Budget!$D$20</f>
        <v>#N/A</v>
      </c>
      <c r="H126" s="15" t="e">
        <f>VLOOKUP(CONCATENATE($A126,H$4),$S$4:$W$75,5,FALSE)*Budget!$D$13*Budget!$D$15*Budget!$D$17*Budget!$D$20</f>
        <v>#N/A</v>
      </c>
      <c r="I126" s="15" t="e">
        <f>VLOOKUP(CONCATENATE($A126,I$4),$S$4:$W$75,5,FALSE)*Budget!$D$13*Budget!$D$15*Budget!$D$17*Budget!$D$20</f>
        <v>#N/A</v>
      </c>
      <c r="J126" s="15" t="e">
        <f>VLOOKUP(CONCATENATE($A126,J$4),$S$4:$W$75,5,FALSE)*Budget!$D$13*Budget!$D$15*Budget!$D$17*Budget!$D$20</f>
        <v>#N/A</v>
      </c>
      <c r="K126" s="15" t="e">
        <f>VLOOKUP(CONCATENATE($A126,K$4),$S$4:$W$75,5,FALSE)*Budget!$D$13*Budget!$D$15*Budget!$D$17*Budget!$D$20</f>
        <v>#N/A</v>
      </c>
      <c r="L126" s="15" t="e">
        <f>VLOOKUP(CONCATENATE($A126,L$4),$S$4:$W$75,5,FALSE)*Budget!$D$13*Budget!$D$15*Budget!$D$17*Budget!$D$20</f>
        <v>#N/A</v>
      </c>
      <c r="M126" s="15" t="e">
        <f>VLOOKUP(CONCATENATE($A126,M$4),$S$4:$W$75,5,FALSE)*Budget!$D$13*Budget!$D$15*Budget!$D$17*Budget!$D$20</f>
        <v>#N/A</v>
      </c>
      <c r="N126" s="15" t="e">
        <f>VLOOKUP(CONCATENATE($A126,N$4),$S$4:$W$75,5,FALSE)*Budget!$D$13*Budget!$D$15*Budget!$D$17*Budget!$D$20</f>
        <v>#N/A</v>
      </c>
      <c r="O126" s="25" t="e">
        <f>SUM(C126:N126)</f>
        <v>#N/A</v>
      </c>
      <c r="P126" s="54"/>
      <c r="Q126" s="54"/>
    </row>
    <row r="127" spans="1:17" ht="15">
      <c r="A127">
        <v>5</v>
      </c>
      <c r="B127" s="5" t="s">
        <v>34</v>
      </c>
      <c r="C127" s="15">
        <f>Budget!$D$21/12</f>
        <v>0</v>
      </c>
      <c r="D127" s="15">
        <f>Budget!$D$21/12</f>
        <v>0</v>
      </c>
      <c r="E127" s="15">
        <f>Budget!$D$21/12</f>
        <v>0</v>
      </c>
      <c r="F127" s="15">
        <f>Budget!$D$21/12</f>
        <v>0</v>
      </c>
      <c r="G127" s="15">
        <f>Budget!$D$21/12</f>
        <v>0</v>
      </c>
      <c r="H127" s="15">
        <f>Budget!$D$21/12</f>
        <v>0</v>
      </c>
      <c r="I127" s="15">
        <f>Budget!$D$21/12</f>
        <v>0</v>
      </c>
      <c r="J127" s="15">
        <f>Budget!$D$21/12</f>
        <v>0</v>
      </c>
      <c r="K127" s="15">
        <f>Budget!$D$21/12</f>
        <v>0</v>
      </c>
      <c r="L127" s="15">
        <f>Budget!$D$21/12</f>
        <v>0</v>
      </c>
      <c r="M127" s="15">
        <f>Budget!$D$21/12</f>
        <v>0</v>
      </c>
      <c r="N127" s="15">
        <f>Budget!$D$21/12</f>
        <v>0</v>
      </c>
      <c r="O127" s="25">
        <f>SUM(C127:N127)</f>
        <v>0</v>
      </c>
      <c r="P127" s="54"/>
      <c r="Q127" s="54"/>
    </row>
    <row r="128" spans="1:17" ht="15">
      <c r="A128">
        <v>5</v>
      </c>
      <c r="B128" s="12" t="s">
        <v>33</v>
      </c>
      <c r="C128" s="17" t="e">
        <f>SUM(C126:C127)</f>
        <v>#N/A</v>
      </c>
      <c r="D128" s="17" t="e">
        <f aca="true" t="shared" si="25" ref="D128:N128">SUM(D126:D127)</f>
        <v>#N/A</v>
      </c>
      <c r="E128" s="17" t="e">
        <f t="shared" si="25"/>
        <v>#N/A</v>
      </c>
      <c r="F128" s="17" t="e">
        <f t="shared" si="25"/>
        <v>#N/A</v>
      </c>
      <c r="G128" s="17" t="e">
        <f t="shared" si="25"/>
        <v>#N/A</v>
      </c>
      <c r="H128" s="17" t="e">
        <f t="shared" si="25"/>
        <v>#N/A</v>
      </c>
      <c r="I128" s="17" t="e">
        <f t="shared" si="25"/>
        <v>#N/A</v>
      </c>
      <c r="J128" s="17" t="e">
        <f t="shared" si="25"/>
        <v>#N/A</v>
      </c>
      <c r="K128" s="17" t="e">
        <f t="shared" si="25"/>
        <v>#N/A</v>
      </c>
      <c r="L128" s="17" t="e">
        <f t="shared" si="25"/>
        <v>#N/A</v>
      </c>
      <c r="M128" s="17" t="e">
        <f t="shared" si="25"/>
        <v>#N/A</v>
      </c>
      <c r="N128" s="17" t="e">
        <f t="shared" si="25"/>
        <v>#N/A</v>
      </c>
      <c r="O128" s="25" t="e">
        <f>SUM(C128:N128)</f>
        <v>#N/A</v>
      </c>
      <c r="P128" s="54"/>
      <c r="Q128" s="54"/>
    </row>
    <row r="129" spans="1:17" ht="15">
      <c r="A129">
        <v>5</v>
      </c>
      <c r="B129" s="13"/>
      <c r="O129" s="25"/>
      <c r="P129" s="54"/>
      <c r="Q129" s="54"/>
    </row>
    <row r="130" spans="1:17" ht="15">
      <c r="A130">
        <v>5</v>
      </c>
      <c r="B130" s="9" t="s">
        <v>2</v>
      </c>
      <c r="O130" s="25"/>
      <c r="P130" s="54"/>
      <c r="Q130" s="54"/>
    </row>
    <row r="131" spans="1:17" ht="15">
      <c r="A131">
        <v>5</v>
      </c>
      <c r="B131" s="4" t="s">
        <v>3</v>
      </c>
      <c r="C131" s="15">
        <f>VLOOKUP(CONCATENATE($A131,C$4),$S$4:$W$75,4,FALSE)*Budget!$D$25*Budget!$D$13</f>
        <v>0</v>
      </c>
      <c r="D131" s="15">
        <f>VLOOKUP(CONCATENATE($A131,D$4),$S$4:$W$75,4,FALSE)*Budget!$D$25*Budget!$D$13</f>
        <v>0</v>
      </c>
      <c r="E131" s="15">
        <f>VLOOKUP(CONCATENATE($A131,E$4),$S$4:$W$75,4,FALSE)*Budget!$D$25*Budget!$D$13</f>
        <v>0</v>
      </c>
      <c r="F131" s="15">
        <f>VLOOKUP(CONCATENATE($A131,F$4),$S$4:$W$75,4,FALSE)*Budget!$D$25*Budget!$D$13</f>
        <v>0</v>
      </c>
      <c r="G131" s="15">
        <f>VLOOKUP(CONCATENATE($A131,G$4),$S$4:$W$75,4,FALSE)*Budget!$D$25*Budget!$D$13</f>
        <v>0</v>
      </c>
      <c r="H131" s="15">
        <f>VLOOKUP(CONCATENATE($A131,H$4),$S$4:$W$75,4,FALSE)*Budget!$D$25*Budget!$D$13</f>
        <v>0</v>
      </c>
      <c r="I131" s="15">
        <f>VLOOKUP(CONCATENATE($A131,I$4),$S$4:$W$75,4,FALSE)*Budget!$D$25*Budget!$D$13</f>
        <v>0</v>
      </c>
      <c r="J131" s="15">
        <f>VLOOKUP(CONCATENATE($A131,J$4),$S$4:$W$75,4,FALSE)*Budget!$D$25*Budget!$D$13</f>
        <v>0</v>
      </c>
      <c r="K131" s="15">
        <f>VLOOKUP(CONCATENATE($A131,K$4),$S$4:$W$75,4,FALSE)*Budget!$D$25*Budget!$D$13</f>
        <v>0</v>
      </c>
      <c r="L131" s="15">
        <f>VLOOKUP(CONCATENATE($A131,L$4),$S$4:$W$75,4,FALSE)*Budget!$D$25*Budget!$D$13</f>
        <v>0</v>
      </c>
      <c r="M131" s="15">
        <f>VLOOKUP(CONCATENATE($A131,M$4),$S$4:$W$75,4,FALSE)*Budget!$D$25*Budget!$D$13</f>
        <v>0</v>
      </c>
      <c r="N131" s="15">
        <f>VLOOKUP(CONCATENATE($A131,N$4),$S$4:$W$75,4,FALSE)*Budget!$D$25*Budget!$D$13</f>
        <v>0</v>
      </c>
      <c r="O131" s="25">
        <f aca="true" t="shared" si="26" ref="O131:O140">SUM(C131:N131)</f>
        <v>0</v>
      </c>
      <c r="P131" s="54"/>
      <c r="Q131" s="54"/>
    </row>
    <row r="132" spans="1:17" ht="15">
      <c r="A132">
        <v>5</v>
      </c>
      <c r="B132" s="4" t="s">
        <v>70</v>
      </c>
      <c r="C132" s="16" t="e">
        <f>VLOOKUP(CONCATENATE($A132,C$4),$S$4:$X$75,6,FALSE)*(Budget!$F$26/(Budget!$D$10*Budget!$D$8))</f>
        <v>#N/A</v>
      </c>
      <c r="D132" s="16" t="e">
        <f>VLOOKUP(CONCATENATE($A132,D$4),$S$4:$X$75,6,FALSE)*(Budget!$F$26/(Budget!$D$10*Budget!$D$8))</f>
        <v>#N/A</v>
      </c>
      <c r="E132" s="16" t="e">
        <f>VLOOKUP(CONCATENATE($A132,E$4),$S$4:$X$75,6,FALSE)*(Budget!$F$26/(Budget!$D$10*Budget!$D$8))</f>
        <v>#N/A</v>
      </c>
      <c r="F132" s="16" t="e">
        <f>VLOOKUP(CONCATENATE($A132,F$4),$S$4:$X$75,6,FALSE)*(Budget!$F$26/(Budget!$D$10*Budget!$D$8))</f>
        <v>#N/A</v>
      </c>
      <c r="G132" s="16" t="e">
        <f>VLOOKUP(CONCATENATE($A132,G$4),$S$4:$X$75,6,FALSE)*(Budget!$F$26/(Budget!$D$10*Budget!$D$8))</f>
        <v>#N/A</v>
      </c>
      <c r="H132" s="16" t="e">
        <f>VLOOKUP(CONCATENATE($A132,H$4),$S$4:$X$75,6,FALSE)*(Budget!$F$26/(Budget!$D$10*Budget!$D$8))</f>
        <v>#N/A</v>
      </c>
      <c r="I132" s="16" t="e">
        <f>VLOOKUP(CONCATENATE($A132,I$4),$S$4:$X$75,6,FALSE)*(Budget!$F$26/(Budget!$D$10*Budget!$D$8))</f>
        <v>#N/A</v>
      </c>
      <c r="J132" s="16" t="e">
        <f>VLOOKUP(CONCATENATE($A132,J$4),$S$4:$X$75,6,FALSE)*(Budget!$F$26/(Budget!$D$10*Budget!$D$8))</f>
        <v>#N/A</v>
      </c>
      <c r="K132" s="16" t="e">
        <f>VLOOKUP(CONCATENATE($A132,K$4),$S$4:$X$75,6,FALSE)*(Budget!$F$26/(Budget!$D$10*Budget!$D$8))</f>
        <v>#N/A</v>
      </c>
      <c r="L132" s="16" t="e">
        <f>VLOOKUP(CONCATENATE($A132,L$4),$S$4:$X$75,6,FALSE)*(Budget!$F$26/(Budget!$D$10*Budget!$D$8))</f>
        <v>#N/A</v>
      </c>
      <c r="M132" s="16" t="e">
        <f>VLOOKUP(CONCATENATE($A132,M$4),$S$4:$X$75,6,FALSE)*(Budget!$F$26/(Budget!$D$10*Budget!$D$8))</f>
        <v>#N/A</v>
      </c>
      <c r="N132" s="16" t="e">
        <f>VLOOKUP(CONCATENATE($A132,N$4),$S$4:$X$75,6,FALSE)*(Budget!$F$26/(Budget!$D$10*Budget!$D$8))</f>
        <v>#N/A</v>
      </c>
      <c r="O132" s="25" t="e">
        <f t="shared" si="26"/>
        <v>#N/A</v>
      </c>
      <c r="P132" s="54"/>
      <c r="Q132" s="54"/>
    </row>
    <row r="133" spans="1:17" ht="15">
      <c r="A133">
        <v>5</v>
      </c>
      <c r="B133" s="4" t="s">
        <v>5</v>
      </c>
      <c r="C133" s="16" t="e">
        <f>VLOOKUP(CONCATENATE($A133,C$4),$S$4:$X$75,6,FALSE)*(Budget!$F$27/(Budget!$D$10*Budget!$D$8))</f>
        <v>#N/A</v>
      </c>
      <c r="D133" s="16" t="e">
        <f>VLOOKUP(CONCATENATE($A133,D$4),$S$4:$X$75,6,FALSE)*(Budget!$F$27/(Budget!$D$10*Budget!$D$8))</f>
        <v>#N/A</v>
      </c>
      <c r="E133" s="16" t="e">
        <f>VLOOKUP(CONCATENATE($A133,E$4),$S$4:$X$75,6,FALSE)*(Budget!$F$27/(Budget!$D$10*Budget!$D$8))</f>
        <v>#N/A</v>
      </c>
      <c r="F133" s="16" t="e">
        <f>VLOOKUP(CONCATENATE($A133,F$4),$S$4:$X$75,6,FALSE)*(Budget!$F$27/(Budget!$D$10*Budget!$D$8))</f>
        <v>#N/A</v>
      </c>
      <c r="G133" s="16" t="e">
        <f>VLOOKUP(CONCATENATE($A133,G$4),$S$4:$X$75,6,FALSE)*(Budget!$F$27/(Budget!$D$10*Budget!$D$8))</f>
        <v>#N/A</v>
      </c>
      <c r="H133" s="16" t="e">
        <f>VLOOKUP(CONCATENATE($A133,H$4),$S$4:$X$75,6,FALSE)*(Budget!$F$27/(Budget!$D$10*Budget!$D$8))</f>
        <v>#N/A</v>
      </c>
      <c r="I133" s="16" t="e">
        <f>VLOOKUP(CONCATENATE($A133,I$4),$S$4:$X$75,6,FALSE)*(Budget!$F$27/(Budget!$D$10*Budget!$D$8))</f>
        <v>#N/A</v>
      </c>
      <c r="J133" s="16" t="e">
        <f>VLOOKUP(CONCATENATE($A133,J$4),$S$4:$X$75,6,FALSE)*(Budget!$F$27/(Budget!$D$10*Budget!$D$8))</f>
        <v>#N/A</v>
      </c>
      <c r="K133" s="16" t="e">
        <f>VLOOKUP(CONCATENATE($A133,K$4),$S$4:$X$75,6,FALSE)*(Budget!$F$27/(Budget!$D$10*Budget!$D$8))</f>
        <v>#N/A</v>
      </c>
      <c r="L133" s="16" t="e">
        <f>VLOOKUP(CONCATENATE($A133,L$4),$S$4:$X$75,6,FALSE)*(Budget!$F$27/(Budget!$D$10*Budget!$D$8))</f>
        <v>#N/A</v>
      </c>
      <c r="M133" s="16" t="e">
        <f>VLOOKUP(CONCATENATE($A133,M$4),$S$4:$X$75,6,FALSE)*(Budget!$F$27/(Budget!$D$10*Budget!$D$8))</f>
        <v>#N/A</v>
      </c>
      <c r="N133" s="16" t="e">
        <f>VLOOKUP(CONCATENATE($A133,N$4),$S$4:$X$75,6,FALSE)*(Budget!$F$27/(Budget!$D$10*Budget!$D$8))</f>
        <v>#N/A</v>
      </c>
      <c r="O133" s="25" t="e">
        <f t="shared" si="26"/>
        <v>#N/A</v>
      </c>
      <c r="P133" s="54"/>
      <c r="Q133" s="54"/>
    </row>
    <row r="134" spans="1:17" ht="15">
      <c r="A134">
        <v>5</v>
      </c>
      <c r="B134" s="4" t="s">
        <v>82</v>
      </c>
      <c r="C134" s="16">
        <v>0</v>
      </c>
      <c r="D134" s="16">
        <v>0</v>
      </c>
      <c r="E134" s="16">
        <v>0</v>
      </c>
      <c r="F134" s="16">
        <v>0</v>
      </c>
      <c r="G134" s="16">
        <f>Budget!$G$28/5</f>
        <v>0</v>
      </c>
      <c r="H134" s="16">
        <f>Budget!$G$28/5</f>
        <v>0</v>
      </c>
      <c r="I134" s="16">
        <f>Budget!$G$28/5</f>
        <v>0</v>
      </c>
      <c r="J134" s="16">
        <f>Budget!$G$28/5</f>
        <v>0</v>
      </c>
      <c r="K134" s="16">
        <f>Budget!$G$28/5</f>
        <v>0</v>
      </c>
      <c r="L134" s="16">
        <v>0</v>
      </c>
      <c r="M134" s="16">
        <v>0</v>
      </c>
      <c r="N134" s="16">
        <v>0</v>
      </c>
      <c r="O134" s="25">
        <f t="shared" si="26"/>
        <v>0</v>
      </c>
      <c r="P134" s="54"/>
      <c r="Q134" s="54"/>
    </row>
    <row r="135" spans="1:17" ht="15">
      <c r="A135">
        <v>5</v>
      </c>
      <c r="B135" s="4" t="s">
        <v>53</v>
      </c>
      <c r="C135" s="16">
        <f>Budget!$G$29/12</f>
        <v>0</v>
      </c>
      <c r="D135" s="16">
        <f>Budget!$G$29/12</f>
        <v>0</v>
      </c>
      <c r="E135" s="16">
        <f>Budget!$G$29/12</f>
        <v>0</v>
      </c>
      <c r="F135" s="16">
        <f>Budget!$G$29/12</f>
        <v>0</v>
      </c>
      <c r="G135" s="16">
        <f>Budget!$G$29/12</f>
        <v>0</v>
      </c>
      <c r="H135" s="16">
        <f>Budget!$G$29/12</f>
        <v>0</v>
      </c>
      <c r="I135" s="16">
        <f>Budget!$G$29/12</f>
        <v>0</v>
      </c>
      <c r="J135" s="16">
        <f>Budget!$G$29/12</f>
        <v>0</v>
      </c>
      <c r="K135" s="16">
        <f>Budget!$G$29/12</f>
        <v>0</v>
      </c>
      <c r="L135" s="16">
        <f>Budget!$G$29/12</f>
        <v>0</v>
      </c>
      <c r="M135" s="16">
        <f>Budget!$G$29/12</f>
        <v>0</v>
      </c>
      <c r="N135" s="16">
        <f>Budget!$G$29/12</f>
        <v>0</v>
      </c>
      <c r="O135" s="25">
        <f t="shared" si="26"/>
        <v>0</v>
      </c>
      <c r="P135" s="54"/>
      <c r="Q135" s="54"/>
    </row>
    <row r="136" spans="1:17" ht="15">
      <c r="A136">
        <v>5</v>
      </c>
      <c r="B136" s="56" t="s">
        <v>180</v>
      </c>
      <c r="C136" s="15" t="e">
        <f>VLOOKUP(CONCATENATE($A136,C$4),$S$4:$W$75,5,FALSE)*Budget!$D$30*Budget!$E$30/Budget!$D$10</f>
        <v>#N/A</v>
      </c>
      <c r="D136" s="15" t="e">
        <f>VLOOKUP(CONCATENATE($A136,D$4),$S$4:$W$75,5,FALSE)*Budget!$D$30*Budget!$E$30/Budget!$D$10</f>
        <v>#N/A</v>
      </c>
      <c r="E136" s="15" t="e">
        <f>VLOOKUP(CONCATENATE($A136,E$4),$S$4:$W$75,5,FALSE)*Budget!$D$30*Budget!$E$30/Budget!$D$10</f>
        <v>#N/A</v>
      </c>
      <c r="F136" s="15" t="e">
        <f>VLOOKUP(CONCATENATE($A136,F$4),$S$4:$W$75,5,FALSE)*Budget!$D$30*Budget!$E$30/Budget!$D$10</f>
        <v>#N/A</v>
      </c>
      <c r="G136" s="15" t="e">
        <f>VLOOKUP(CONCATENATE($A136,G$4),$S$4:$W$75,5,FALSE)*Budget!$D$30*Budget!$E$30/Budget!$D$10</f>
        <v>#N/A</v>
      </c>
      <c r="H136" s="15" t="e">
        <f>VLOOKUP(CONCATENATE($A136,H$4),$S$4:$W$75,5,FALSE)*Budget!$D$30*Budget!$E$30/Budget!$D$10</f>
        <v>#N/A</v>
      </c>
      <c r="I136" s="15" t="e">
        <f>VLOOKUP(CONCATENATE($A136,I$4),$S$4:$W$75,5,FALSE)*Budget!$D$30*Budget!$E$30/Budget!$D$10</f>
        <v>#N/A</v>
      </c>
      <c r="J136" s="15" t="e">
        <f>VLOOKUP(CONCATENATE($A136,J$4),$S$4:$W$75,5,FALSE)*Budget!$D$30*Budget!$E$30/Budget!$D$10</f>
        <v>#N/A</v>
      </c>
      <c r="K136" s="15" t="e">
        <f>VLOOKUP(CONCATENATE($A136,K$4),$S$4:$W$75,5,FALSE)*Budget!$D$30*Budget!$E$30/Budget!$D$10</f>
        <v>#N/A</v>
      </c>
      <c r="L136" s="15" t="e">
        <f>VLOOKUP(CONCATENATE($A136,L$4),$S$4:$W$75,5,FALSE)*Budget!$D$30*Budget!$E$30/Budget!$D$10</f>
        <v>#N/A</v>
      </c>
      <c r="M136" s="15" t="e">
        <f>VLOOKUP(CONCATENATE($A136,M$4),$S$4:$W$75,5,FALSE)*Budget!$D$30*Budget!$E$30/Budget!$D$10</f>
        <v>#N/A</v>
      </c>
      <c r="N136" s="15" t="e">
        <f>VLOOKUP(CONCATENATE($A136,N$4),$S$4:$W$75,5,FALSE)*Budget!$D$30*Budget!$E$30/Budget!$D$10</f>
        <v>#N/A</v>
      </c>
      <c r="O136" s="25" t="e">
        <f t="shared" si="26"/>
        <v>#N/A</v>
      </c>
      <c r="P136" s="54"/>
      <c r="Q136" s="54"/>
    </row>
    <row r="137" spans="1:17" ht="15">
      <c r="A137">
        <v>5</v>
      </c>
      <c r="B137" s="4" t="s">
        <v>8</v>
      </c>
      <c r="C137" s="15">
        <f>VLOOKUP(CONCATENATE($A137,C$4),$S$4:$W$75,4,FALSE)*Budget!$D$13*Budget!$D$31</f>
        <v>0</v>
      </c>
      <c r="D137" s="15">
        <f>VLOOKUP(CONCATENATE($A137,D$4),$S$4:$W$75,4,FALSE)*Budget!$D$13*Budget!$D$31</f>
        <v>0</v>
      </c>
      <c r="E137" s="15">
        <f>VLOOKUP(CONCATENATE($A137,E$4),$S$4:$W$75,4,FALSE)*Budget!$D$13*Budget!$D$31</f>
        <v>0</v>
      </c>
      <c r="F137" s="15">
        <f>VLOOKUP(CONCATENATE($A137,F$4),$S$4:$W$75,4,FALSE)*Budget!$D$13*Budget!$D$31</f>
        <v>0</v>
      </c>
      <c r="G137" s="15">
        <f>VLOOKUP(CONCATENATE($A137,G$4),$S$4:$W$75,4,FALSE)*Budget!$D$13*Budget!$D$31</f>
        <v>0</v>
      </c>
      <c r="H137" s="15">
        <f>VLOOKUP(CONCATENATE($A137,H$4),$S$4:$W$75,4,FALSE)*Budget!$D$13*Budget!$D$31</f>
        <v>0</v>
      </c>
      <c r="I137" s="15">
        <f>VLOOKUP(CONCATENATE($A137,I$4),$S$4:$W$75,4,FALSE)*Budget!$D$13*Budget!$D$31</f>
        <v>0</v>
      </c>
      <c r="J137" s="15">
        <f>VLOOKUP(CONCATENATE($A137,J$4),$S$4:$W$75,4,FALSE)*Budget!$D$13*Budget!$D$31</f>
        <v>0</v>
      </c>
      <c r="K137" s="15">
        <f>VLOOKUP(CONCATENATE($A137,K$4),$S$4:$W$75,4,FALSE)*Budget!$D$13*Budget!$D$31</f>
        <v>0</v>
      </c>
      <c r="L137" s="15">
        <f>VLOOKUP(CONCATENATE($A137,L$4),$S$4:$W$75,4,FALSE)*Budget!$D$13*Budget!$D$31</f>
        <v>0</v>
      </c>
      <c r="M137" s="15">
        <f>VLOOKUP(CONCATENATE($A137,M$4),$S$4:$W$75,4,FALSE)*Budget!$D$13*Budget!$D$31</f>
        <v>0</v>
      </c>
      <c r="N137" s="15">
        <f>VLOOKUP(CONCATENATE($A137,N$4),$S$4:$W$75,4,FALSE)*Budget!$D$13*Budget!$D$31</f>
        <v>0</v>
      </c>
      <c r="O137" s="25">
        <f t="shared" si="26"/>
        <v>0</v>
      </c>
      <c r="P137" s="54"/>
      <c r="Q137" s="54"/>
    </row>
    <row r="138" spans="1:17" ht="15">
      <c r="A138">
        <v>5</v>
      </c>
      <c r="B138" s="4" t="s">
        <v>32</v>
      </c>
      <c r="C138" s="15" t="e">
        <f>VLOOKUP(CONCATENATE($A138,C$4),$S$4:$W$75,5,FALSE)*Budget!$D$32*Budget!$E$32/Budget!$D$10</f>
        <v>#N/A</v>
      </c>
      <c r="D138" s="15" t="e">
        <f>VLOOKUP(CONCATENATE($A138,D$4),$S$4:$W$75,5,FALSE)*Budget!$D$32*Budget!$E$32/Budget!$D$10</f>
        <v>#N/A</v>
      </c>
      <c r="E138" s="15" t="e">
        <f>VLOOKUP(CONCATENATE($A138,E$4),$S$4:$W$75,5,FALSE)*Budget!$D$32*Budget!$E$32/Budget!$D$10</f>
        <v>#N/A</v>
      </c>
      <c r="F138" s="15" t="e">
        <f>VLOOKUP(CONCATENATE($A138,F$4),$S$4:$W$75,5,FALSE)*Budget!$D$32*Budget!$E$32/Budget!$D$10</f>
        <v>#N/A</v>
      </c>
      <c r="G138" s="15" t="e">
        <f>VLOOKUP(CONCATENATE($A138,G$4),$S$4:$W$75,5,FALSE)*Budget!$D$32*Budget!$E$32/Budget!$D$10</f>
        <v>#N/A</v>
      </c>
      <c r="H138" s="15" t="e">
        <f>VLOOKUP(CONCATENATE($A138,H$4),$S$4:$W$75,5,FALSE)*Budget!$D$32*Budget!$E$32/Budget!$D$10</f>
        <v>#N/A</v>
      </c>
      <c r="I138" s="15" t="e">
        <f>VLOOKUP(CONCATENATE($A138,I$4),$S$4:$W$75,5,FALSE)*Budget!$D$32*Budget!$E$32/Budget!$D$10</f>
        <v>#N/A</v>
      </c>
      <c r="J138" s="15" t="e">
        <f>VLOOKUP(CONCATENATE($A138,J$4),$S$4:$W$75,5,FALSE)*Budget!$D$32*Budget!$E$32/Budget!$D$10</f>
        <v>#N/A</v>
      </c>
      <c r="K138" s="15" t="e">
        <f>VLOOKUP(CONCATENATE($A138,K$4),$S$4:$W$75,5,FALSE)*Budget!$D$32*Budget!$E$32/Budget!$D$10</f>
        <v>#N/A</v>
      </c>
      <c r="L138" s="15" t="e">
        <f>VLOOKUP(CONCATENATE($A138,L$4),$S$4:$W$75,5,FALSE)*Budget!$D$32*Budget!$E$32/Budget!$D$10</f>
        <v>#N/A</v>
      </c>
      <c r="M138" s="15" t="e">
        <f>VLOOKUP(CONCATENATE($A138,M$4),$S$4:$W$75,5,FALSE)*Budget!$D$32*Budget!$E$32/Budget!$D$10</f>
        <v>#N/A</v>
      </c>
      <c r="N138" s="15" t="e">
        <f>VLOOKUP(CONCATENATE($A138,N$4),$S$4:$W$75,5,FALSE)*Budget!$D$32*Budget!$E$32/Budget!$D$10</f>
        <v>#N/A</v>
      </c>
      <c r="O138" s="25" t="e">
        <f t="shared" si="26"/>
        <v>#N/A</v>
      </c>
      <c r="P138" s="54"/>
      <c r="Q138" s="54"/>
    </row>
    <row r="139" spans="1:17" ht="15">
      <c r="A139">
        <v>5</v>
      </c>
      <c r="B139" s="4" t="s">
        <v>7</v>
      </c>
      <c r="C139" s="16" t="e">
        <f>VLOOKUP(CONCATENATE($A139,C$4),$S$4:$X$75,6,FALSE)*(Budget!$F$33/(Budget!$D$10*Budget!$D$8))</f>
        <v>#N/A</v>
      </c>
      <c r="D139" s="16" t="e">
        <f>VLOOKUP(CONCATENATE($A131,D$4),$S$4:$X$75,6,FALSE)*(Budget!$F$33/(Budget!$D$10*Budget!$D$8))</f>
        <v>#N/A</v>
      </c>
      <c r="E139" s="16" t="e">
        <f>VLOOKUP(CONCATENATE($A131,E$4),$S$4:$X$75,6,FALSE)*(Budget!$F$33/(Budget!$D$10*Budget!$D$8))</f>
        <v>#N/A</v>
      </c>
      <c r="F139" s="16" t="e">
        <f>VLOOKUP(CONCATENATE($A131,F$4),$S$4:$X$75,6,FALSE)*(Budget!$F$33/(Budget!$D$10*Budget!$D$8))</f>
        <v>#N/A</v>
      </c>
      <c r="G139" s="16" t="e">
        <f>VLOOKUP(CONCATENATE($A131,G$4),$S$4:$X$75,6,FALSE)*(Budget!$F$33/(Budget!$D$10*Budget!$D$8))</f>
        <v>#N/A</v>
      </c>
      <c r="H139" s="16" t="e">
        <f>VLOOKUP(CONCATENATE($A131,H$4),$S$4:$X$75,6,FALSE)*(Budget!$F$33/(Budget!$D$10*Budget!$D$8))</f>
        <v>#N/A</v>
      </c>
      <c r="I139" s="16" t="e">
        <f>VLOOKUP(CONCATENATE($A131,I$4),$S$4:$X$75,6,FALSE)*(Budget!$F$33/(Budget!$D$10*Budget!$D$8))</f>
        <v>#N/A</v>
      </c>
      <c r="J139" s="16" t="e">
        <f>VLOOKUP(CONCATENATE($A131,J$4),$S$4:$X$75,6,FALSE)*(Budget!$F$33/(Budget!$D$10*Budget!$D$8))</f>
        <v>#N/A</v>
      </c>
      <c r="K139" s="16" t="e">
        <f>VLOOKUP(CONCATENATE($A131,K$4),$S$4:$X$75,6,FALSE)*(Budget!$F$33/(Budget!$D$10*Budget!$D$8))</f>
        <v>#N/A</v>
      </c>
      <c r="L139" s="16" t="e">
        <f>VLOOKUP(CONCATENATE($A131,L$4),$S$4:$X$75,6,FALSE)*(Budget!$F$33/(Budget!$D$10*Budget!$D$8))</f>
        <v>#N/A</v>
      </c>
      <c r="M139" s="16" t="e">
        <f>VLOOKUP(CONCATENATE($A131,M$4),$S$4:$X$75,6,FALSE)*(Budget!$F$33/(Budget!$D$10*Budget!$D$8))</f>
        <v>#N/A</v>
      </c>
      <c r="N139" s="16" t="e">
        <f>VLOOKUP(CONCATENATE($A131,N$4),$S$4:$X$75,6,FALSE)*(Budget!$F$33/(Budget!$D$10*Budget!$D$8))</f>
        <v>#N/A</v>
      </c>
      <c r="O139" s="25" t="e">
        <f t="shared" si="26"/>
        <v>#N/A</v>
      </c>
      <c r="P139" s="54"/>
      <c r="Q139" s="54"/>
    </row>
    <row r="140" spans="1:17" ht="15">
      <c r="A140">
        <v>5</v>
      </c>
      <c r="B140" s="6" t="s">
        <v>38</v>
      </c>
      <c r="C140" s="17" t="e">
        <f>SUM(C131:C139)</f>
        <v>#N/A</v>
      </c>
      <c r="D140" s="17" t="e">
        <f aca="true" t="shared" si="27" ref="D140:N140">SUM(D131:D139)</f>
        <v>#N/A</v>
      </c>
      <c r="E140" s="17" t="e">
        <f t="shared" si="27"/>
        <v>#N/A</v>
      </c>
      <c r="F140" s="17" t="e">
        <f t="shared" si="27"/>
        <v>#N/A</v>
      </c>
      <c r="G140" s="17" t="e">
        <f t="shared" si="27"/>
        <v>#N/A</v>
      </c>
      <c r="H140" s="17" t="e">
        <f t="shared" si="27"/>
        <v>#N/A</v>
      </c>
      <c r="I140" s="17" t="e">
        <f t="shared" si="27"/>
        <v>#N/A</v>
      </c>
      <c r="J140" s="17" t="e">
        <f t="shared" si="27"/>
        <v>#N/A</v>
      </c>
      <c r="K140" s="17" t="e">
        <f t="shared" si="27"/>
        <v>#N/A</v>
      </c>
      <c r="L140" s="17" t="e">
        <f t="shared" si="27"/>
        <v>#N/A</v>
      </c>
      <c r="M140" s="17" t="e">
        <f t="shared" si="27"/>
        <v>#N/A</v>
      </c>
      <c r="N140" s="17" t="e">
        <f t="shared" si="27"/>
        <v>#N/A</v>
      </c>
      <c r="O140" s="25" t="e">
        <f t="shared" si="26"/>
        <v>#N/A</v>
      </c>
      <c r="P140" s="54"/>
      <c r="Q140" s="54"/>
    </row>
    <row r="141" spans="1:17" ht="15">
      <c r="A141">
        <v>5</v>
      </c>
      <c r="B141" s="14"/>
      <c r="O141" s="25"/>
      <c r="P141" s="54"/>
      <c r="Q141" s="54"/>
    </row>
    <row r="142" spans="1:17" ht="15">
      <c r="A142">
        <v>5</v>
      </c>
      <c r="B142" s="9" t="s">
        <v>9</v>
      </c>
      <c r="O142" s="25"/>
      <c r="P142" s="54"/>
      <c r="Q142" s="54"/>
    </row>
    <row r="143" spans="1:17" ht="15">
      <c r="A143">
        <v>5</v>
      </c>
      <c r="B143" s="5" t="s">
        <v>178</v>
      </c>
      <c r="C143" s="16">
        <f>Budget!$G$41/12</f>
        <v>0</v>
      </c>
      <c r="D143" s="16">
        <f>Budget!$G$41/12</f>
        <v>0</v>
      </c>
      <c r="E143" s="16">
        <f>Budget!$G$41/12</f>
        <v>0</v>
      </c>
      <c r="F143" s="16">
        <f>Budget!$G$41/12</f>
        <v>0</v>
      </c>
      <c r="G143" s="16">
        <f>Budget!$G$41/12</f>
        <v>0</v>
      </c>
      <c r="H143" s="16">
        <f>Budget!$G$41/12</f>
        <v>0</v>
      </c>
      <c r="I143" s="16">
        <f>Budget!$G$41/12</f>
        <v>0</v>
      </c>
      <c r="J143" s="16">
        <f>Budget!$G$41/12</f>
        <v>0</v>
      </c>
      <c r="K143" s="16">
        <f>Budget!$G$41/12</f>
        <v>0</v>
      </c>
      <c r="L143" s="16">
        <f>Budget!$G$41/12</f>
        <v>0</v>
      </c>
      <c r="M143" s="16">
        <f>Budget!$G$41/12</f>
        <v>0</v>
      </c>
      <c r="N143" s="16">
        <f>Budget!$G$41/12</f>
        <v>0</v>
      </c>
      <c r="O143" s="25">
        <f>SUM(C143:N143)</f>
        <v>0</v>
      </c>
      <c r="P143" s="54"/>
      <c r="Q143" s="54"/>
    </row>
    <row r="144" spans="1:17" ht="15">
      <c r="A144">
        <v>5</v>
      </c>
      <c r="B144" s="5" t="s">
        <v>52</v>
      </c>
      <c r="C144" s="15">
        <f>Budget!$G$42/12</f>
        <v>0</v>
      </c>
      <c r="D144" s="15">
        <f>Budget!$G$42/12</f>
        <v>0</v>
      </c>
      <c r="E144" s="15">
        <f>Budget!$G$42/12</f>
        <v>0</v>
      </c>
      <c r="F144" s="15">
        <f>Budget!$G$42/12</f>
        <v>0</v>
      </c>
      <c r="G144" s="15">
        <f>Budget!$G$42/12</f>
        <v>0</v>
      </c>
      <c r="H144" s="15">
        <f>Budget!$G$42/12</f>
        <v>0</v>
      </c>
      <c r="I144" s="15">
        <f>Budget!$G$42/12</f>
        <v>0</v>
      </c>
      <c r="J144" s="15">
        <f>Budget!$G$42/12</f>
        <v>0</v>
      </c>
      <c r="K144" s="15">
        <f>Budget!$G$42/12</f>
        <v>0</v>
      </c>
      <c r="L144" s="15">
        <f>Budget!$G$42/12</f>
        <v>0</v>
      </c>
      <c r="M144" s="15">
        <f>Budget!$G$42/12</f>
        <v>0</v>
      </c>
      <c r="N144" s="15">
        <f>Budget!$G$42/12</f>
        <v>0</v>
      </c>
      <c r="O144" s="25">
        <f>SUM(C144:N144)</f>
        <v>0</v>
      </c>
      <c r="P144" s="54"/>
      <c r="Q144" s="54"/>
    </row>
    <row r="145" spans="1:17" ht="26.25">
      <c r="A145">
        <v>5</v>
      </c>
      <c r="B145" s="7" t="s">
        <v>84</v>
      </c>
      <c r="C145" s="15">
        <f>Budget!$G$43/12</f>
        <v>0</v>
      </c>
      <c r="D145" s="15">
        <f>Budget!$G$43/12</f>
        <v>0</v>
      </c>
      <c r="E145" s="15">
        <f>Budget!$G$43/12</f>
        <v>0</v>
      </c>
      <c r="F145" s="15">
        <f>Budget!$G$43/12</f>
        <v>0</v>
      </c>
      <c r="G145" s="15">
        <f>Budget!$G$43/12</f>
        <v>0</v>
      </c>
      <c r="H145" s="15">
        <f>Budget!$G$43/12</f>
        <v>0</v>
      </c>
      <c r="I145" s="15">
        <f>Budget!$G$43/12</f>
        <v>0</v>
      </c>
      <c r="J145" s="15">
        <f>Budget!$G$43/12</f>
        <v>0</v>
      </c>
      <c r="K145" s="15">
        <f>Budget!$G$43/12</f>
        <v>0</v>
      </c>
      <c r="L145" s="15">
        <f>Budget!$G$43/12</f>
        <v>0</v>
      </c>
      <c r="M145" s="15">
        <f>Budget!$G$43/12</f>
        <v>0</v>
      </c>
      <c r="N145" s="15">
        <f>Budget!$G$43/12</f>
        <v>0</v>
      </c>
      <c r="O145" s="25">
        <f>SUM(C145:N145)</f>
        <v>0</v>
      </c>
      <c r="P145" s="54"/>
      <c r="Q145" s="54"/>
    </row>
    <row r="146" spans="2:17" ht="15">
      <c r="B146" s="23" t="s">
        <v>94</v>
      </c>
      <c r="C146" s="15">
        <f>Budget!$D$44/12</f>
        <v>0</v>
      </c>
      <c r="D146" s="15">
        <f>Budget!$D$44/12</f>
        <v>0</v>
      </c>
      <c r="E146" s="15">
        <f>Budget!$D$44/12</f>
        <v>0</v>
      </c>
      <c r="F146" s="15">
        <f>Budget!$D$44/12</f>
        <v>0</v>
      </c>
      <c r="G146" s="15">
        <f>Budget!$D$44/12</f>
        <v>0</v>
      </c>
      <c r="H146" s="15">
        <f>Budget!$D$44/12</f>
        <v>0</v>
      </c>
      <c r="I146" s="15">
        <f>Budget!$D$44/12</f>
        <v>0</v>
      </c>
      <c r="J146" s="15">
        <f>Budget!$D$44/12</f>
        <v>0</v>
      </c>
      <c r="K146" s="15">
        <f>Budget!$D$44/12</f>
        <v>0</v>
      </c>
      <c r="L146" s="15">
        <f>Budget!$D$44/12</f>
        <v>0</v>
      </c>
      <c r="M146" s="15">
        <f>Budget!$D$44/12</f>
        <v>0</v>
      </c>
      <c r="N146" s="15">
        <f>Budget!$D$44/12</f>
        <v>0</v>
      </c>
      <c r="O146" s="25">
        <f>SUM(C146:N146)</f>
        <v>0</v>
      </c>
      <c r="P146" s="54"/>
      <c r="Q146" s="54"/>
    </row>
    <row r="147" spans="1:17" ht="15">
      <c r="A147">
        <v>5</v>
      </c>
      <c r="B147" s="6" t="s">
        <v>39</v>
      </c>
      <c r="C147" s="15">
        <f aca="true" t="shared" si="28" ref="C147:O147">SUM(C143:C146)</f>
        <v>0</v>
      </c>
      <c r="D147" s="15">
        <f t="shared" si="28"/>
        <v>0</v>
      </c>
      <c r="E147" s="15">
        <f t="shared" si="28"/>
        <v>0</v>
      </c>
      <c r="F147" s="15">
        <f t="shared" si="28"/>
        <v>0</v>
      </c>
      <c r="G147" s="15">
        <f t="shared" si="28"/>
        <v>0</v>
      </c>
      <c r="H147" s="15">
        <f t="shared" si="28"/>
        <v>0</v>
      </c>
      <c r="I147" s="15">
        <f t="shared" si="28"/>
        <v>0</v>
      </c>
      <c r="J147" s="15">
        <f t="shared" si="28"/>
        <v>0</v>
      </c>
      <c r="K147" s="15">
        <f t="shared" si="28"/>
        <v>0</v>
      </c>
      <c r="L147" s="15">
        <f t="shared" si="28"/>
        <v>0</v>
      </c>
      <c r="M147" s="15">
        <f t="shared" si="28"/>
        <v>0</v>
      </c>
      <c r="N147" s="15">
        <f t="shared" si="28"/>
        <v>0</v>
      </c>
      <c r="O147" s="15">
        <f t="shared" si="28"/>
        <v>0</v>
      </c>
      <c r="P147" s="54"/>
      <c r="Q147" s="54"/>
    </row>
    <row r="148" spans="1:17" ht="15">
      <c r="A148">
        <v>5</v>
      </c>
      <c r="O148" s="25"/>
      <c r="P148" s="54"/>
      <c r="Q148" s="54"/>
    </row>
    <row r="149" spans="1:17" ht="15">
      <c r="A149">
        <v>5</v>
      </c>
      <c r="B149" s="55" t="s">
        <v>71</v>
      </c>
      <c r="C149" s="16">
        <f>Budget!$G$69/12</f>
        <v>0</v>
      </c>
      <c r="D149" s="16">
        <f>Budget!$G$69/12</f>
        <v>0</v>
      </c>
      <c r="E149" s="16">
        <f>Budget!$G$69/12</f>
        <v>0</v>
      </c>
      <c r="F149" s="16">
        <f>Budget!$G$69/12</f>
        <v>0</v>
      </c>
      <c r="G149" s="16">
        <f>Budget!$G$69/12</f>
        <v>0</v>
      </c>
      <c r="H149" s="16">
        <f>Budget!$G$69/12</f>
        <v>0</v>
      </c>
      <c r="I149" s="16">
        <f>Budget!$G$69/12</f>
        <v>0</v>
      </c>
      <c r="J149" s="16">
        <f>Budget!$G$69/12</f>
        <v>0</v>
      </c>
      <c r="K149" s="16">
        <f>Budget!$G$69/12</f>
        <v>0</v>
      </c>
      <c r="L149" s="16">
        <f>Budget!$G$69/12</f>
        <v>0</v>
      </c>
      <c r="M149" s="16">
        <f>Budget!$G$69/12</f>
        <v>0</v>
      </c>
      <c r="N149" s="16">
        <f>Budget!$G$69/12</f>
        <v>0</v>
      </c>
      <c r="O149" s="25">
        <f>SUM(C149:N149)</f>
        <v>0</v>
      </c>
      <c r="P149" s="54"/>
      <c r="Q149" s="54"/>
    </row>
    <row r="150" spans="1:17" ht="15.75" thickBot="1">
      <c r="A150">
        <v>5</v>
      </c>
      <c r="O150" s="25"/>
      <c r="P150" s="54"/>
      <c r="Q150" s="54"/>
    </row>
    <row r="151" spans="1:17" ht="15.75" thickBot="1">
      <c r="A151">
        <v>5</v>
      </c>
      <c r="B151" s="18" t="s">
        <v>72</v>
      </c>
      <c r="C151" s="19" t="e">
        <f>C128-SUM(C140,C147,C149)+N121</f>
        <v>#N/A</v>
      </c>
      <c r="D151" s="19" t="e">
        <f>D128-SUM(D140,D147,D149)+C151</f>
        <v>#N/A</v>
      </c>
      <c r="E151" s="19" t="e">
        <f>E128-SUM(E140,E147,E149)+D151</f>
        <v>#N/A</v>
      </c>
      <c r="F151" s="19" t="e">
        <f aca="true" t="shared" si="29" ref="F151:M151">F128-SUM(F140,F147,F149)+E151</f>
        <v>#N/A</v>
      </c>
      <c r="G151" s="19" t="e">
        <f t="shared" si="29"/>
        <v>#N/A</v>
      </c>
      <c r="H151" s="19" t="e">
        <f t="shared" si="29"/>
        <v>#N/A</v>
      </c>
      <c r="I151" s="19" t="e">
        <f t="shared" si="29"/>
        <v>#N/A</v>
      </c>
      <c r="J151" s="19" t="e">
        <f t="shared" si="29"/>
        <v>#N/A</v>
      </c>
      <c r="K151" s="19" t="e">
        <f t="shared" si="29"/>
        <v>#N/A</v>
      </c>
      <c r="L151" s="19" t="e">
        <f t="shared" si="29"/>
        <v>#N/A</v>
      </c>
      <c r="M151" s="19" t="e">
        <f t="shared" si="29"/>
        <v>#N/A</v>
      </c>
      <c r="N151" s="19" t="e">
        <f>N128-SUM(N140,N147,N149)+M151</f>
        <v>#N/A</v>
      </c>
      <c r="O151" s="25"/>
      <c r="P151" s="54"/>
      <c r="Q151" s="54"/>
    </row>
    <row r="152" spans="15:17" ht="15">
      <c r="O152" s="25"/>
      <c r="P152" s="54"/>
      <c r="Q152" s="54"/>
    </row>
    <row r="153" spans="1:17" ht="18.75">
      <c r="A153" s="21"/>
      <c r="B153" s="48" t="s">
        <v>124</v>
      </c>
      <c r="C153" s="238" t="s">
        <v>124</v>
      </c>
      <c r="D153" s="238"/>
      <c r="E153" s="238"/>
      <c r="F153" s="238"/>
      <c r="G153" s="238"/>
      <c r="H153" s="238"/>
      <c r="I153" s="238"/>
      <c r="J153" s="238"/>
      <c r="K153" s="238"/>
      <c r="L153" s="238"/>
      <c r="M153" s="238"/>
      <c r="N153" s="238"/>
      <c r="O153" s="28"/>
      <c r="P153" s="54"/>
      <c r="Q153" s="54"/>
    </row>
    <row r="154" spans="3:17" ht="15">
      <c r="C154" s="1" t="s">
        <v>55</v>
      </c>
      <c r="D154" s="1" t="s">
        <v>56</v>
      </c>
      <c r="E154" s="1" t="s">
        <v>57</v>
      </c>
      <c r="F154" s="1" t="s">
        <v>58</v>
      </c>
      <c r="G154" s="1" t="s">
        <v>59</v>
      </c>
      <c r="H154" s="1" t="s">
        <v>60</v>
      </c>
      <c r="I154" s="1" t="s">
        <v>61</v>
      </c>
      <c r="J154" s="1" t="s">
        <v>62</v>
      </c>
      <c r="K154" s="1" t="s">
        <v>63</v>
      </c>
      <c r="L154" s="1" t="s">
        <v>64</v>
      </c>
      <c r="M154" s="1" t="s">
        <v>65</v>
      </c>
      <c r="N154" s="1" t="s">
        <v>66</v>
      </c>
      <c r="O154" s="25"/>
      <c r="P154" s="54"/>
      <c r="Q154" s="54"/>
    </row>
    <row r="155" spans="1:17" ht="15">
      <c r="A155">
        <v>6</v>
      </c>
      <c r="B155" s="8" t="s">
        <v>35</v>
      </c>
      <c r="O155" s="25"/>
      <c r="P155" s="54"/>
      <c r="Q155" s="54"/>
    </row>
    <row r="156" spans="1:17" ht="15">
      <c r="A156">
        <v>6</v>
      </c>
      <c r="B156" s="4" t="s">
        <v>17</v>
      </c>
      <c r="C156" s="15" t="e">
        <f>VLOOKUP(CONCATENATE($A156,C$4),$S$4:$W$75,5,FALSE)*Budget!$D$13*Budget!$D$15*Budget!$D$17*Budget!$D$20</f>
        <v>#N/A</v>
      </c>
      <c r="D156" s="15" t="e">
        <f>VLOOKUP(CONCATENATE($A156,D$4),$S$4:$W$75,5,FALSE)*Budget!$D$13*Budget!$D$15*Budget!$D$17*Budget!$D$20</f>
        <v>#N/A</v>
      </c>
      <c r="E156" s="15" t="e">
        <f>VLOOKUP(CONCATENATE($A156,E$4),$S$4:$W$75,5,FALSE)*Budget!$D$13*Budget!$D$15*Budget!$D$17*Budget!$D$20</f>
        <v>#N/A</v>
      </c>
      <c r="F156" s="15" t="e">
        <f>VLOOKUP(CONCATENATE($A156,F$4),$S$4:$W$75,5,FALSE)*Budget!$D$13*Budget!$D$15*Budget!$D$17*Budget!$D$20</f>
        <v>#N/A</v>
      </c>
      <c r="G156" s="15" t="e">
        <f>VLOOKUP(CONCATENATE($A156,G$4),$S$4:$W$75,5,FALSE)*Budget!$D$13*Budget!$D$15*Budget!$D$17*Budget!$D$20</f>
        <v>#N/A</v>
      </c>
      <c r="H156" s="15" t="e">
        <f>VLOOKUP(CONCATENATE($A156,H$4),$S$4:$W$75,5,FALSE)*Budget!$D$13*Budget!$D$15*Budget!$D$17*Budget!$D$20</f>
        <v>#N/A</v>
      </c>
      <c r="I156" s="15" t="e">
        <f>VLOOKUP(CONCATENATE($A156,I$4),$S$4:$W$75,5,FALSE)*Budget!$D$13*Budget!$D$15*Budget!$D$17*Budget!$D$20</f>
        <v>#N/A</v>
      </c>
      <c r="J156" s="15" t="e">
        <f>VLOOKUP(CONCATENATE($A156,J$4),$S$4:$W$75,5,FALSE)*Budget!$D$13*Budget!$D$15*Budget!$D$17*Budget!$D$20</f>
        <v>#N/A</v>
      </c>
      <c r="K156" s="15" t="e">
        <f>VLOOKUP(CONCATENATE($A156,K$4),$S$4:$W$75,5,FALSE)*Budget!$D$13*Budget!$D$15*Budget!$D$17*Budget!$D$20</f>
        <v>#N/A</v>
      </c>
      <c r="L156" s="15" t="e">
        <f>VLOOKUP(CONCATENATE($A156,L$4),$S$4:$W$75,5,FALSE)*Budget!$D$13*Budget!$D$15*Budget!$D$17*Budget!$D$20</f>
        <v>#N/A</v>
      </c>
      <c r="M156" s="15" t="e">
        <f>VLOOKUP(CONCATENATE($A156,M$4),$S$4:$W$75,5,FALSE)*Budget!$D$13*Budget!$D$15*Budget!$D$17*Budget!$D$20</f>
        <v>#N/A</v>
      </c>
      <c r="N156" s="15" t="e">
        <f>VLOOKUP(CONCATENATE($A156,N$4),$S$4:$W$75,5,FALSE)*Budget!$D$13*Budget!$D$15*Budget!$D$17*Budget!$D$20</f>
        <v>#N/A</v>
      </c>
      <c r="O156" s="25" t="e">
        <f>SUM(C156:N156)</f>
        <v>#N/A</v>
      </c>
      <c r="P156" s="54"/>
      <c r="Q156" s="54"/>
    </row>
    <row r="157" spans="1:17" ht="15">
      <c r="A157">
        <v>6</v>
      </c>
      <c r="B157" s="5" t="s">
        <v>34</v>
      </c>
      <c r="C157" s="15">
        <f>Budget!$D$21/12</f>
        <v>0</v>
      </c>
      <c r="D157" s="15">
        <f>Budget!$D$21/12</f>
        <v>0</v>
      </c>
      <c r="E157" s="15">
        <f>Budget!$D$21/12</f>
        <v>0</v>
      </c>
      <c r="F157" s="15">
        <f>Budget!$D$21/12</f>
        <v>0</v>
      </c>
      <c r="G157" s="15">
        <f>Budget!$D$21/12</f>
        <v>0</v>
      </c>
      <c r="H157" s="15">
        <f>Budget!$D$21/12</f>
        <v>0</v>
      </c>
      <c r="I157" s="15">
        <f>Budget!$D$21/12</f>
        <v>0</v>
      </c>
      <c r="J157" s="15">
        <f>Budget!$D$21/12</f>
        <v>0</v>
      </c>
      <c r="K157" s="15">
        <f>Budget!$D$21/12</f>
        <v>0</v>
      </c>
      <c r="L157" s="15">
        <f>Budget!$D$21/12</f>
        <v>0</v>
      </c>
      <c r="M157" s="15">
        <f>Budget!$D$21/12</f>
        <v>0</v>
      </c>
      <c r="N157" s="15">
        <f>Budget!$D$21/12</f>
        <v>0</v>
      </c>
      <c r="O157" s="25">
        <f>SUM(C157:N157)</f>
        <v>0</v>
      </c>
      <c r="P157" s="54"/>
      <c r="Q157" s="54"/>
    </row>
    <row r="158" spans="1:17" ht="15">
      <c r="A158">
        <v>6</v>
      </c>
      <c r="B158" s="12" t="s">
        <v>33</v>
      </c>
      <c r="C158" s="17" t="e">
        <f>SUM(C156:C157)</f>
        <v>#N/A</v>
      </c>
      <c r="D158" s="17" t="e">
        <f aca="true" t="shared" si="30" ref="D158:N158">SUM(D156:D157)</f>
        <v>#N/A</v>
      </c>
      <c r="E158" s="17" t="e">
        <f t="shared" si="30"/>
        <v>#N/A</v>
      </c>
      <c r="F158" s="17" t="e">
        <f t="shared" si="30"/>
        <v>#N/A</v>
      </c>
      <c r="G158" s="17" t="e">
        <f t="shared" si="30"/>
        <v>#N/A</v>
      </c>
      <c r="H158" s="17" t="e">
        <f t="shared" si="30"/>
        <v>#N/A</v>
      </c>
      <c r="I158" s="17" t="e">
        <f t="shared" si="30"/>
        <v>#N/A</v>
      </c>
      <c r="J158" s="17" t="e">
        <f t="shared" si="30"/>
        <v>#N/A</v>
      </c>
      <c r="K158" s="17" t="e">
        <f t="shared" si="30"/>
        <v>#N/A</v>
      </c>
      <c r="L158" s="17" t="e">
        <f t="shared" si="30"/>
        <v>#N/A</v>
      </c>
      <c r="M158" s="17" t="e">
        <f t="shared" si="30"/>
        <v>#N/A</v>
      </c>
      <c r="N158" s="17" t="e">
        <f t="shared" si="30"/>
        <v>#N/A</v>
      </c>
      <c r="O158" s="25" t="e">
        <f>SUM(C158:N158)</f>
        <v>#N/A</v>
      </c>
      <c r="P158" s="54"/>
      <c r="Q158" s="54"/>
    </row>
    <row r="159" spans="1:17" ht="15">
      <c r="A159">
        <v>6</v>
      </c>
      <c r="B159" s="13"/>
      <c r="O159" s="25"/>
      <c r="P159" s="54"/>
      <c r="Q159" s="54"/>
    </row>
    <row r="160" spans="1:17" ht="15">
      <c r="A160">
        <v>6</v>
      </c>
      <c r="B160" s="9" t="s">
        <v>2</v>
      </c>
      <c r="O160" s="25"/>
      <c r="P160" s="54"/>
      <c r="Q160" s="54"/>
    </row>
    <row r="161" spans="1:17" ht="15">
      <c r="A161">
        <v>6</v>
      </c>
      <c r="B161" s="4" t="s">
        <v>3</v>
      </c>
      <c r="C161" s="15">
        <f>VLOOKUP(CONCATENATE($A161,C$4),$S$4:$W$75,4,FALSE)*Budget!$D$25*Budget!$D$13</f>
        <v>0</v>
      </c>
      <c r="D161" s="15">
        <f>VLOOKUP(CONCATENATE($A161,D$4),$S$4:$W$75,4,FALSE)*Budget!$D$25*Budget!$D$13</f>
        <v>0</v>
      </c>
      <c r="E161" s="15">
        <f>VLOOKUP(CONCATENATE($A161,E$4),$S$4:$W$75,4,FALSE)*Budget!$D$25*Budget!$D$13</f>
        <v>0</v>
      </c>
      <c r="F161" s="15">
        <f>VLOOKUP(CONCATENATE($A161,F$4),$S$4:$W$75,4,FALSE)*Budget!$D$25*Budget!$D$13</f>
        <v>0</v>
      </c>
      <c r="G161" s="15">
        <f>VLOOKUP(CONCATENATE($A161,G$4),$S$4:$W$75,4,FALSE)*Budget!$D$25*Budget!$D$13</f>
        <v>0</v>
      </c>
      <c r="H161" s="15">
        <f>VLOOKUP(CONCATENATE($A161,H$4),$S$4:$W$75,4,FALSE)*Budget!$D$25*Budget!$D$13</f>
        <v>0</v>
      </c>
      <c r="I161" s="15">
        <f>VLOOKUP(CONCATENATE($A161,I$4),$S$4:$W$75,4,FALSE)*Budget!$D$25*Budget!$D$13</f>
        <v>0</v>
      </c>
      <c r="J161" s="15">
        <f>VLOOKUP(CONCATENATE($A161,J$4),$S$4:$W$75,4,FALSE)*Budget!$D$25*Budget!$D$13</f>
        <v>0</v>
      </c>
      <c r="K161" s="15">
        <f>VLOOKUP(CONCATENATE($A161,K$4),$S$4:$W$75,4,FALSE)*Budget!$D$25*Budget!$D$13</f>
        <v>0</v>
      </c>
      <c r="L161" s="15">
        <f>VLOOKUP(CONCATENATE($A161,L$4),$S$4:$W$75,4,FALSE)*Budget!$D$25*Budget!$D$13</f>
        <v>0</v>
      </c>
      <c r="M161" s="15">
        <f>VLOOKUP(CONCATENATE($A161,M$4),$S$4:$W$75,4,FALSE)*Budget!$D$25*Budget!$D$13</f>
        <v>0</v>
      </c>
      <c r="N161" s="15">
        <f>VLOOKUP(CONCATENATE($A161,N$4),$S$4:$W$75,4,FALSE)*Budget!$D$25*Budget!$D$13</f>
        <v>0</v>
      </c>
      <c r="O161" s="25">
        <f aca="true" t="shared" si="31" ref="O161:O170">SUM(C161:N161)</f>
        <v>0</v>
      </c>
      <c r="P161" s="54"/>
      <c r="Q161" s="54"/>
    </row>
    <row r="162" spans="1:17" ht="15">
      <c r="A162">
        <v>6</v>
      </c>
      <c r="B162" s="4" t="s">
        <v>70</v>
      </c>
      <c r="C162" s="16" t="e">
        <f>VLOOKUP(CONCATENATE($A162,C$4),$S$4:$X$75,6,FALSE)*(Budget!$F$26/(Budget!$D$10*Budget!$D$8))</f>
        <v>#N/A</v>
      </c>
      <c r="D162" s="16" t="e">
        <f>VLOOKUP(CONCATENATE($A162,D$4),$S$4:$X$75,6,FALSE)*(Budget!$F$26/(Budget!$D$10*Budget!$D$8))</f>
        <v>#N/A</v>
      </c>
      <c r="E162" s="16" t="e">
        <f>VLOOKUP(CONCATENATE($A162,E$4),$S$4:$X$75,6,FALSE)*(Budget!$F$26/(Budget!$D$10*Budget!$D$8))</f>
        <v>#N/A</v>
      </c>
      <c r="F162" s="16" t="e">
        <f>VLOOKUP(CONCATENATE($A162,F$4),$S$4:$X$75,6,FALSE)*(Budget!$F$26/(Budget!$D$10*Budget!$D$8))</f>
        <v>#N/A</v>
      </c>
      <c r="G162" s="16" t="e">
        <f>VLOOKUP(CONCATENATE($A162,G$4),$S$4:$X$75,6,FALSE)*(Budget!$F$26/(Budget!$D$10*Budget!$D$8))</f>
        <v>#N/A</v>
      </c>
      <c r="H162" s="16" t="e">
        <f>VLOOKUP(CONCATENATE($A162,H$4),$S$4:$X$75,6,FALSE)*(Budget!$F$26/(Budget!$D$10*Budget!$D$8))</f>
        <v>#N/A</v>
      </c>
      <c r="I162" s="16" t="e">
        <f>VLOOKUP(CONCATENATE($A162,I$4),$S$4:$X$75,6,FALSE)*(Budget!$F$26/(Budget!$D$10*Budget!$D$8))</f>
        <v>#N/A</v>
      </c>
      <c r="J162" s="16" t="e">
        <f>VLOOKUP(CONCATENATE($A162,J$4),$S$4:$X$75,6,FALSE)*(Budget!$F$26/(Budget!$D$10*Budget!$D$8))</f>
        <v>#N/A</v>
      </c>
      <c r="K162" s="16" t="e">
        <f>VLOOKUP(CONCATENATE($A162,K$4),$S$4:$X$75,6,FALSE)*(Budget!$F$26/(Budget!$D$10*Budget!$D$8))</f>
        <v>#N/A</v>
      </c>
      <c r="L162" s="16" t="e">
        <f>VLOOKUP(CONCATENATE($A162,L$4),$S$4:$X$75,6,FALSE)*(Budget!$F$26/(Budget!$D$10*Budget!$D$8))</f>
        <v>#N/A</v>
      </c>
      <c r="M162" s="16" t="e">
        <f>VLOOKUP(CONCATENATE($A162,M$4),$S$4:$X$75,6,FALSE)*(Budget!$F$26/(Budget!$D$10*Budget!$D$8))</f>
        <v>#N/A</v>
      </c>
      <c r="N162" s="16" t="e">
        <f>VLOOKUP(CONCATENATE($A162,N$4),$S$4:$X$75,6,FALSE)*(Budget!$F$26/(Budget!$D$10*Budget!$D$8))</f>
        <v>#N/A</v>
      </c>
      <c r="O162" s="25" t="e">
        <f t="shared" si="31"/>
        <v>#N/A</v>
      </c>
      <c r="P162" s="54"/>
      <c r="Q162" s="54"/>
    </row>
    <row r="163" spans="1:17" ht="15">
      <c r="A163">
        <v>6</v>
      </c>
      <c r="B163" s="4" t="s">
        <v>5</v>
      </c>
      <c r="C163" s="16" t="e">
        <f>VLOOKUP(CONCATENATE($A163,C$4),$S$4:$X$75,6,FALSE)*(Budget!$F$27/(Budget!$D$10*Budget!$D$8))</f>
        <v>#N/A</v>
      </c>
      <c r="D163" s="16" t="e">
        <f>VLOOKUP(CONCATENATE($A163,D$4),$S$4:$X$75,6,FALSE)*(Budget!$F$27/(Budget!$D$10*Budget!$D$8))</f>
        <v>#N/A</v>
      </c>
      <c r="E163" s="16" t="e">
        <f>VLOOKUP(CONCATENATE($A163,E$4),$S$4:$X$75,6,FALSE)*(Budget!$F$27/(Budget!$D$10*Budget!$D$8))</f>
        <v>#N/A</v>
      </c>
      <c r="F163" s="16" t="e">
        <f>VLOOKUP(CONCATENATE($A163,F$4),$S$4:$X$75,6,FALSE)*(Budget!$F$27/(Budget!$D$10*Budget!$D$8))</f>
        <v>#N/A</v>
      </c>
      <c r="G163" s="16" t="e">
        <f>VLOOKUP(CONCATENATE($A163,G$4),$S$4:$X$75,6,FALSE)*(Budget!$F$27/(Budget!$D$10*Budget!$D$8))</f>
        <v>#N/A</v>
      </c>
      <c r="H163" s="16" t="e">
        <f>VLOOKUP(CONCATENATE($A163,H$4),$S$4:$X$75,6,FALSE)*(Budget!$F$27/(Budget!$D$10*Budget!$D$8))</f>
        <v>#N/A</v>
      </c>
      <c r="I163" s="16" t="e">
        <f>VLOOKUP(CONCATENATE($A163,I$4),$S$4:$X$75,6,FALSE)*(Budget!$F$27/(Budget!$D$10*Budget!$D$8))</f>
        <v>#N/A</v>
      </c>
      <c r="J163" s="16" t="e">
        <f>VLOOKUP(CONCATENATE($A163,J$4),$S$4:$X$75,6,FALSE)*(Budget!$F$27/(Budget!$D$10*Budget!$D$8))</f>
        <v>#N/A</v>
      </c>
      <c r="K163" s="16" t="e">
        <f>VLOOKUP(CONCATENATE($A163,K$4),$S$4:$X$75,6,FALSE)*(Budget!$F$27/(Budget!$D$10*Budget!$D$8))</f>
        <v>#N/A</v>
      </c>
      <c r="L163" s="16" t="e">
        <f>VLOOKUP(CONCATENATE($A163,L$4),$S$4:$X$75,6,FALSE)*(Budget!$F$27/(Budget!$D$10*Budget!$D$8))</f>
        <v>#N/A</v>
      </c>
      <c r="M163" s="16" t="e">
        <f>VLOOKUP(CONCATENATE($A163,M$4),$S$4:$X$75,6,FALSE)*(Budget!$F$27/(Budget!$D$10*Budget!$D$8))</f>
        <v>#N/A</v>
      </c>
      <c r="N163" s="16" t="e">
        <f>VLOOKUP(CONCATENATE($A163,N$4),$S$4:$X$75,6,FALSE)*(Budget!$F$27/(Budget!$D$10*Budget!$D$8))</f>
        <v>#N/A</v>
      </c>
      <c r="O163" s="25" t="e">
        <f t="shared" si="31"/>
        <v>#N/A</v>
      </c>
      <c r="P163" s="54"/>
      <c r="Q163" s="54"/>
    </row>
    <row r="164" spans="1:17" ht="15">
      <c r="A164">
        <v>6</v>
      </c>
      <c r="B164" s="4" t="s">
        <v>82</v>
      </c>
      <c r="C164" s="16">
        <v>0</v>
      </c>
      <c r="D164" s="16">
        <v>0</v>
      </c>
      <c r="E164" s="16">
        <v>0</v>
      </c>
      <c r="F164" s="16">
        <v>0</v>
      </c>
      <c r="G164" s="16">
        <f>Budget!$G$28/5</f>
        <v>0</v>
      </c>
      <c r="H164" s="16">
        <f>Budget!$G$28/5</f>
        <v>0</v>
      </c>
      <c r="I164" s="16">
        <f>Budget!$G$28/5</f>
        <v>0</v>
      </c>
      <c r="J164" s="16">
        <f>Budget!$G$28/5</f>
        <v>0</v>
      </c>
      <c r="K164" s="16">
        <f>Budget!$G$28/5</f>
        <v>0</v>
      </c>
      <c r="L164" s="16">
        <v>0</v>
      </c>
      <c r="M164" s="16">
        <v>0</v>
      </c>
      <c r="N164" s="16">
        <v>0</v>
      </c>
      <c r="O164" s="25">
        <f t="shared" si="31"/>
        <v>0</v>
      </c>
      <c r="P164" s="54"/>
      <c r="Q164" s="54"/>
    </row>
    <row r="165" spans="1:17" ht="15">
      <c r="A165">
        <v>6</v>
      </c>
      <c r="B165" s="4" t="s">
        <v>53</v>
      </c>
      <c r="C165" s="16">
        <f>Budget!$G$29/12</f>
        <v>0</v>
      </c>
      <c r="D165" s="16">
        <f>Budget!$G$29/12</f>
        <v>0</v>
      </c>
      <c r="E165" s="16">
        <f>Budget!$G$29/12</f>
        <v>0</v>
      </c>
      <c r="F165" s="16">
        <f>Budget!$G$29/12</f>
        <v>0</v>
      </c>
      <c r="G165" s="16">
        <f>Budget!$G$29/12</f>
        <v>0</v>
      </c>
      <c r="H165" s="16">
        <f>Budget!$G$29/12</f>
        <v>0</v>
      </c>
      <c r="I165" s="16">
        <f>Budget!$G$29/12</f>
        <v>0</v>
      </c>
      <c r="J165" s="16">
        <f>Budget!$G$29/12</f>
        <v>0</v>
      </c>
      <c r="K165" s="16">
        <f>Budget!$G$29/12</f>
        <v>0</v>
      </c>
      <c r="L165" s="16">
        <f>Budget!$G$29/12</f>
        <v>0</v>
      </c>
      <c r="M165" s="16">
        <f>Budget!$G$29/12</f>
        <v>0</v>
      </c>
      <c r="N165" s="16">
        <f>Budget!$G$29/12</f>
        <v>0</v>
      </c>
      <c r="O165" s="25">
        <f t="shared" si="31"/>
        <v>0</v>
      </c>
      <c r="P165" s="54"/>
      <c r="Q165" s="54"/>
    </row>
    <row r="166" spans="1:17" ht="15">
      <c r="A166">
        <v>6</v>
      </c>
      <c r="B166" s="56" t="s">
        <v>180</v>
      </c>
      <c r="C166" s="15" t="e">
        <f>VLOOKUP(CONCATENATE($A166,C$4),$S$4:$W$75,5,FALSE)*Budget!$D$30*Budget!$E$30/Budget!$D$10</f>
        <v>#N/A</v>
      </c>
      <c r="D166" s="15" t="e">
        <f>VLOOKUP(CONCATENATE($A166,D$4),$S$4:$W$75,5,FALSE)*Budget!$D$30*Budget!$E$30/Budget!$D$10</f>
        <v>#N/A</v>
      </c>
      <c r="E166" s="15" t="e">
        <f>VLOOKUP(CONCATENATE($A166,E$4),$S$4:$W$75,5,FALSE)*Budget!$D$30*Budget!$E$30/Budget!$D$10</f>
        <v>#N/A</v>
      </c>
      <c r="F166" s="15" t="e">
        <f>VLOOKUP(CONCATENATE($A166,F$4),$S$4:$W$75,5,FALSE)*Budget!$D$30*Budget!$E$30/Budget!$D$10</f>
        <v>#N/A</v>
      </c>
      <c r="G166" s="15" t="e">
        <f>VLOOKUP(CONCATENATE($A166,G$4),$S$4:$W$75,5,FALSE)*Budget!$D$30*Budget!$E$30/Budget!$D$10</f>
        <v>#N/A</v>
      </c>
      <c r="H166" s="15" t="e">
        <f>VLOOKUP(CONCATENATE($A166,H$4),$S$4:$W$75,5,FALSE)*Budget!$D$30*Budget!$E$30/Budget!$D$10</f>
        <v>#N/A</v>
      </c>
      <c r="I166" s="15" t="e">
        <f>VLOOKUP(CONCATENATE($A166,I$4),$S$4:$W$75,5,FALSE)*Budget!$D$30*Budget!$E$30/Budget!$D$10</f>
        <v>#N/A</v>
      </c>
      <c r="J166" s="15" t="e">
        <f>VLOOKUP(CONCATENATE($A166,J$4),$S$4:$W$75,5,FALSE)*Budget!$D$30*Budget!$E$30/Budget!$D$10</f>
        <v>#N/A</v>
      </c>
      <c r="K166" s="15" t="e">
        <f>VLOOKUP(CONCATENATE($A166,K$4),$S$4:$W$75,5,FALSE)*Budget!$D$30*Budget!$E$30/Budget!$D$10</f>
        <v>#N/A</v>
      </c>
      <c r="L166" s="15" t="e">
        <f>VLOOKUP(CONCATENATE($A166,L$4),$S$4:$W$75,5,FALSE)*Budget!$D$30*Budget!$E$30/Budget!$D$10</f>
        <v>#N/A</v>
      </c>
      <c r="M166" s="15" t="e">
        <f>VLOOKUP(CONCATENATE($A166,M$4),$S$4:$W$75,5,FALSE)*Budget!$D$30*Budget!$E$30/Budget!$D$10</f>
        <v>#N/A</v>
      </c>
      <c r="N166" s="15" t="e">
        <f>VLOOKUP(CONCATENATE($A166,N$4),$S$4:$W$75,5,FALSE)*Budget!$D$30*Budget!$E$30/Budget!$D$10</f>
        <v>#N/A</v>
      </c>
      <c r="O166" s="25" t="e">
        <f t="shared" si="31"/>
        <v>#N/A</v>
      </c>
      <c r="P166" s="54"/>
      <c r="Q166" s="54"/>
    </row>
    <row r="167" spans="1:17" ht="15">
      <c r="A167">
        <v>6</v>
      </c>
      <c r="B167" s="4" t="s">
        <v>8</v>
      </c>
      <c r="C167" s="15">
        <f>VLOOKUP(CONCATENATE($A167,C$4),$S$4:$W$75,4,FALSE)*Budget!$D$13*Budget!$D$31</f>
        <v>0</v>
      </c>
      <c r="D167" s="15">
        <f>VLOOKUP(CONCATENATE($A167,D$4),$S$4:$W$75,4,FALSE)*Budget!$D$13*Budget!$D$31</f>
        <v>0</v>
      </c>
      <c r="E167" s="15">
        <f>VLOOKUP(CONCATENATE($A167,E$4),$S$4:$W$75,4,FALSE)*Budget!$D$13*Budget!$D$31</f>
        <v>0</v>
      </c>
      <c r="F167" s="15">
        <f>VLOOKUP(CONCATENATE($A167,F$4),$S$4:$W$75,4,FALSE)*Budget!$D$13*Budget!$D$31</f>
        <v>0</v>
      </c>
      <c r="G167" s="15">
        <f>VLOOKUP(CONCATENATE($A167,G$4),$S$4:$W$75,4,FALSE)*Budget!$D$13*Budget!$D$31</f>
        <v>0</v>
      </c>
      <c r="H167" s="15">
        <f>VLOOKUP(CONCATENATE($A167,H$4),$S$4:$W$75,4,FALSE)*Budget!$D$13*Budget!$D$31</f>
        <v>0</v>
      </c>
      <c r="I167" s="15">
        <f>VLOOKUP(CONCATENATE($A167,I$4),$S$4:$W$75,4,FALSE)*Budget!$D$13*Budget!$D$31</f>
        <v>0</v>
      </c>
      <c r="J167" s="15">
        <f>VLOOKUP(CONCATENATE($A167,J$4),$S$4:$W$75,4,FALSE)*Budget!$D$13*Budget!$D$31</f>
        <v>0</v>
      </c>
      <c r="K167" s="15">
        <f>VLOOKUP(CONCATENATE($A167,K$4),$S$4:$W$75,4,FALSE)*Budget!$D$13*Budget!$D$31</f>
        <v>0</v>
      </c>
      <c r="L167" s="15">
        <f>VLOOKUP(CONCATENATE($A167,L$4),$S$4:$W$75,4,FALSE)*Budget!$D$13*Budget!$D$31</f>
        <v>0</v>
      </c>
      <c r="M167" s="15">
        <f>VLOOKUP(CONCATENATE($A167,M$4),$S$4:$W$75,4,FALSE)*Budget!$D$13*Budget!$D$31</f>
        <v>0</v>
      </c>
      <c r="N167" s="15">
        <f>VLOOKUP(CONCATENATE($A167,N$4),$S$4:$W$75,4,FALSE)*Budget!$D$13*Budget!$D$31</f>
        <v>0</v>
      </c>
      <c r="O167" s="25">
        <f t="shared" si="31"/>
        <v>0</v>
      </c>
      <c r="P167" s="54"/>
      <c r="Q167" s="54"/>
    </row>
    <row r="168" spans="1:17" ht="15">
      <c r="A168">
        <v>6</v>
      </c>
      <c r="B168" s="4" t="s">
        <v>32</v>
      </c>
      <c r="C168" s="15" t="e">
        <f>VLOOKUP(CONCATENATE($A168,C$4),$S$4:$W$75,5,FALSE)*Budget!$D$32*Budget!$E$32/Budget!$D$10</f>
        <v>#N/A</v>
      </c>
      <c r="D168" s="15" t="e">
        <f>VLOOKUP(CONCATENATE($A168,D$4),$S$4:$W$75,5,FALSE)*Budget!$D$32*Budget!$E$32/Budget!$D$10</f>
        <v>#N/A</v>
      </c>
      <c r="E168" s="15" t="e">
        <f>VLOOKUP(CONCATENATE($A168,E$4),$S$4:$W$75,5,FALSE)*Budget!$D$32*Budget!$E$32/Budget!$D$10</f>
        <v>#N/A</v>
      </c>
      <c r="F168" s="15" t="e">
        <f>VLOOKUP(CONCATENATE($A168,F$4),$S$4:$W$75,5,FALSE)*Budget!$D$32*Budget!$E$32/Budget!$D$10</f>
        <v>#N/A</v>
      </c>
      <c r="G168" s="15" t="e">
        <f>VLOOKUP(CONCATENATE($A168,G$4),$S$4:$W$75,5,FALSE)*Budget!$D$32*Budget!$E$32/Budget!$D$10</f>
        <v>#N/A</v>
      </c>
      <c r="H168" s="15" t="e">
        <f>VLOOKUP(CONCATENATE($A168,H$4),$S$4:$W$75,5,FALSE)*Budget!$D$32*Budget!$E$32/Budget!$D$10</f>
        <v>#N/A</v>
      </c>
      <c r="I168" s="15" t="e">
        <f>VLOOKUP(CONCATENATE($A168,I$4),$S$4:$W$75,5,FALSE)*Budget!$D$32*Budget!$E$32/Budget!$D$10</f>
        <v>#N/A</v>
      </c>
      <c r="J168" s="15" t="e">
        <f>VLOOKUP(CONCATENATE($A168,J$4),$S$4:$W$75,5,FALSE)*Budget!$D$32*Budget!$E$32/Budget!$D$10</f>
        <v>#N/A</v>
      </c>
      <c r="K168" s="15" t="e">
        <f>VLOOKUP(CONCATENATE($A168,K$4),$S$4:$W$75,5,FALSE)*Budget!$D$32*Budget!$E$32/Budget!$D$10</f>
        <v>#N/A</v>
      </c>
      <c r="L168" s="15" t="e">
        <f>VLOOKUP(CONCATENATE($A168,L$4),$S$4:$W$75,5,FALSE)*Budget!$D$32*Budget!$E$32/Budget!$D$10</f>
        <v>#N/A</v>
      </c>
      <c r="M168" s="15" t="e">
        <f>VLOOKUP(CONCATENATE($A168,M$4),$S$4:$W$75,5,FALSE)*Budget!$D$32*Budget!$E$32/Budget!$D$10</f>
        <v>#N/A</v>
      </c>
      <c r="N168" s="15" t="e">
        <f>VLOOKUP(CONCATENATE($A168,N$4),$S$4:$W$75,5,FALSE)*Budget!$D$32*Budget!$E$32/Budget!$D$10</f>
        <v>#N/A</v>
      </c>
      <c r="O168" s="25" t="e">
        <f t="shared" si="31"/>
        <v>#N/A</v>
      </c>
      <c r="P168" s="54"/>
      <c r="Q168" s="54"/>
    </row>
    <row r="169" spans="1:17" ht="15">
      <c r="A169">
        <v>6</v>
      </c>
      <c r="B169" s="4" t="s">
        <v>7</v>
      </c>
      <c r="C169" s="16" t="e">
        <f>VLOOKUP(CONCATENATE($A169,C$4),$S$4:$X$75,6,FALSE)*(Budget!$F$33/(Budget!$D$10*Budget!$D$8))</f>
        <v>#N/A</v>
      </c>
      <c r="D169" s="16" t="e">
        <f>VLOOKUP(CONCATENATE($A161,D$4),$S$4:$X$75,6,FALSE)*(Budget!$F$33/(Budget!$D$10*Budget!$D$8))</f>
        <v>#N/A</v>
      </c>
      <c r="E169" s="16" t="e">
        <f>VLOOKUP(CONCATENATE($A161,E$4),$S$4:$X$75,6,FALSE)*(Budget!$F$33/(Budget!$D$10*Budget!$D$8))</f>
        <v>#N/A</v>
      </c>
      <c r="F169" s="16" t="e">
        <f>VLOOKUP(CONCATENATE($A161,F$4),$S$4:$X$75,6,FALSE)*(Budget!$F$33/(Budget!$D$10*Budget!$D$8))</f>
        <v>#N/A</v>
      </c>
      <c r="G169" s="16" t="e">
        <f>VLOOKUP(CONCATENATE($A161,G$4),$S$4:$X$75,6,FALSE)*(Budget!$F$33/(Budget!$D$10*Budget!$D$8))</f>
        <v>#N/A</v>
      </c>
      <c r="H169" s="16" t="e">
        <f>VLOOKUP(CONCATENATE($A161,H$4),$S$4:$X$75,6,FALSE)*(Budget!$F$33/(Budget!$D$10*Budget!$D$8))</f>
        <v>#N/A</v>
      </c>
      <c r="I169" s="16" t="e">
        <f>VLOOKUP(CONCATENATE($A161,I$4),$S$4:$X$75,6,FALSE)*(Budget!$F$33/(Budget!$D$10*Budget!$D$8))</f>
        <v>#N/A</v>
      </c>
      <c r="J169" s="16" t="e">
        <f>VLOOKUP(CONCATENATE($A161,J$4),$S$4:$X$75,6,FALSE)*(Budget!$F$33/(Budget!$D$10*Budget!$D$8))</f>
        <v>#N/A</v>
      </c>
      <c r="K169" s="16" t="e">
        <f>VLOOKUP(CONCATENATE($A161,K$4),$S$4:$X$75,6,FALSE)*(Budget!$F$33/(Budget!$D$10*Budget!$D$8))</f>
        <v>#N/A</v>
      </c>
      <c r="L169" s="16" t="e">
        <f>VLOOKUP(CONCATENATE($A161,L$4),$S$4:$X$75,6,FALSE)*(Budget!$F$33/(Budget!$D$10*Budget!$D$8))</f>
        <v>#N/A</v>
      </c>
      <c r="M169" s="16" t="e">
        <f>VLOOKUP(CONCATENATE($A161,M$4),$S$4:$X$75,6,FALSE)*(Budget!$F$33/(Budget!$D$10*Budget!$D$8))</f>
        <v>#N/A</v>
      </c>
      <c r="N169" s="16" t="e">
        <f>VLOOKUP(CONCATENATE($A161,N$4),$S$4:$X$75,6,FALSE)*(Budget!$F$33/(Budget!$D$10*Budget!$D$8))</f>
        <v>#N/A</v>
      </c>
      <c r="O169" s="25" t="e">
        <f t="shared" si="31"/>
        <v>#N/A</v>
      </c>
      <c r="P169" s="54"/>
      <c r="Q169" s="54"/>
    </row>
    <row r="170" spans="1:17" ht="15">
      <c r="A170">
        <v>6</v>
      </c>
      <c r="B170" s="6" t="s">
        <v>38</v>
      </c>
      <c r="C170" s="17" t="e">
        <f>SUM(C161:C169)</f>
        <v>#N/A</v>
      </c>
      <c r="D170" s="17" t="e">
        <f aca="true" t="shared" si="32" ref="D170:N170">SUM(D161:D169)</f>
        <v>#N/A</v>
      </c>
      <c r="E170" s="17" t="e">
        <f t="shared" si="32"/>
        <v>#N/A</v>
      </c>
      <c r="F170" s="17" t="e">
        <f t="shared" si="32"/>
        <v>#N/A</v>
      </c>
      <c r="G170" s="17" t="e">
        <f t="shared" si="32"/>
        <v>#N/A</v>
      </c>
      <c r="H170" s="17" t="e">
        <f t="shared" si="32"/>
        <v>#N/A</v>
      </c>
      <c r="I170" s="17" t="e">
        <f t="shared" si="32"/>
        <v>#N/A</v>
      </c>
      <c r="J170" s="17" t="e">
        <f t="shared" si="32"/>
        <v>#N/A</v>
      </c>
      <c r="K170" s="17" t="e">
        <f t="shared" si="32"/>
        <v>#N/A</v>
      </c>
      <c r="L170" s="17" t="e">
        <f t="shared" si="32"/>
        <v>#N/A</v>
      </c>
      <c r="M170" s="17" t="e">
        <f t="shared" si="32"/>
        <v>#N/A</v>
      </c>
      <c r="N170" s="17" t="e">
        <f t="shared" si="32"/>
        <v>#N/A</v>
      </c>
      <c r="O170" s="25" t="e">
        <f t="shared" si="31"/>
        <v>#N/A</v>
      </c>
      <c r="P170" s="54"/>
      <c r="Q170" s="54"/>
    </row>
    <row r="171" spans="1:17" ht="15">
      <c r="A171">
        <v>6</v>
      </c>
      <c r="B171" s="14"/>
      <c r="O171" s="25"/>
      <c r="P171" s="54"/>
      <c r="Q171" s="54"/>
    </row>
    <row r="172" spans="1:17" ht="15">
      <c r="A172">
        <v>6</v>
      </c>
      <c r="B172" s="9" t="s">
        <v>9</v>
      </c>
      <c r="O172" s="25"/>
      <c r="P172" s="54"/>
      <c r="Q172" s="54"/>
    </row>
    <row r="173" spans="1:17" ht="15">
      <c r="A173">
        <v>6</v>
      </c>
      <c r="B173" s="5" t="s">
        <v>178</v>
      </c>
      <c r="C173" s="16">
        <f>Budget!$G$41/12</f>
        <v>0</v>
      </c>
      <c r="D173" s="16">
        <f>Budget!$G$41/12</f>
        <v>0</v>
      </c>
      <c r="E173" s="16">
        <f>Budget!$G$41/12</f>
        <v>0</v>
      </c>
      <c r="F173" s="16">
        <f>Budget!$G$41/12</f>
        <v>0</v>
      </c>
      <c r="G173" s="16">
        <f>Budget!$G$41/12</f>
        <v>0</v>
      </c>
      <c r="H173" s="16">
        <f>Budget!$G$41/12</f>
        <v>0</v>
      </c>
      <c r="I173" s="16">
        <f>Budget!$G$41/12</f>
        <v>0</v>
      </c>
      <c r="J173" s="16">
        <f>Budget!$G$41/12</f>
        <v>0</v>
      </c>
      <c r="K173" s="16">
        <f>Budget!$G$41/12</f>
        <v>0</v>
      </c>
      <c r="L173" s="16">
        <f>Budget!$G$41/12</f>
        <v>0</v>
      </c>
      <c r="M173" s="16">
        <f>Budget!$G$41/12</f>
        <v>0</v>
      </c>
      <c r="N173" s="16">
        <f>Budget!$G$41/12</f>
        <v>0</v>
      </c>
      <c r="O173" s="25">
        <f>SUM(C173:N173)</f>
        <v>0</v>
      </c>
      <c r="P173" s="54"/>
      <c r="Q173" s="54"/>
    </row>
    <row r="174" spans="1:17" ht="15">
      <c r="A174">
        <v>6</v>
      </c>
      <c r="B174" s="5" t="s">
        <v>52</v>
      </c>
      <c r="C174" s="15">
        <f>Budget!$G$42/12</f>
        <v>0</v>
      </c>
      <c r="D174" s="15">
        <f>Budget!$G$42/12</f>
        <v>0</v>
      </c>
      <c r="E174" s="15">
        <f>Budget!$G$42/12</f>
        <v>0</v>
      </c>
      <c r="F174" s="15">
        <f>Budget!$G$42/12</f>
        <v>0</v>
      </c>
      <c r="G174" s="15">
        <f>Budget!$G$42/12</f>
        <v>0</v>
      </c>
      <c r="H174" s="15">
        <f>Budget!$G$42/12</f>
        <v>0</v>
      </c>
      <c r="I174" s="15">
        <f>Budget!$G$42/12</f>
        <v>0</v>
      </c>
      <c r="J174" s="15">
        <f>Budget!$G$42/12</f>
        <v>0</v>
      </c>
      <c r="K174" s="15">
        <f>Budget!$G$42/12</f>
        <v>0</v>
      </c>
      <c r="L174" s="15">
        <f>Budget!$G$42/12</f>
        <v>0</v>
      </c>
      <c r="M174" s="15">
        <f>Budget!$G$42/12</f>
        <v>0</v>
      </c>
      <c r="N174" s="15">
        <f>Budget!$G$42/12</f>
        <v>0</v>
      </c>
      <c r="O174" s="25">
        <f>SUM(C174:N174)</f>
        <v>0</v>
      </c>
      <c r="P174" s="54"/>
      <c r="Q174" s="54"/>
    </row>
    <row r="175" spans="1:17" ht="26.25">
      <c r="A175">
        <v>6</v>
      </c>
      <c r="B175" s="7" t="s">
        <v>84</v>
      </c>
      <c r="C175" s="15">
        <f>Budget!$G$43/12</f>
        <v>0</v>
      </c>
      <c r="D175" s="15">
        <f>Budget!$G$43/12</f>
        <v>0</v>
      </c>
      <c r="E175" s="15">
        <f>Budget!$G$43/12</f>
        <v>0</v>
      </c>
      <c r="F175" s="15">
        <f>Budget!$G$43/12</f>
        <v>0</v>
      </c>
      <c r="G175" s="15">
        <f>Budget!$G$43/12</f>
        <v>0</v>
      </c>
      <c r="H175" s="15">
        <f>Budget!$G$43/12</f>
        <v>0</v>
      </c>
      <c r="I175" s="15">
        <f>Budget!$G$43/12</f>
        <v>0</v>
      </c>
      <c r="J175" s="15">
        <f>Budget!$G$43/12</f>
        <v>0</v>
      </c>
      <c r="K175" s="15">
        <f>Budget!$G$43/12</f>
        <v>0</v>
      </c>
      <c r="L175" s="15">
        <f>Budget!$G$43/12</f>
        <v>0</v>
      </c>
      <c r="M175" s="15">
        <f>Budget!$G$43/12</f>
        <v>0</v>
      </c>
      <c r="N175" s="15">
        <f>Budget!$G$43/12</f>
        <v>0</v>
      </c>
      <c r="O175" s="25">
        <f>SUM(C175:N175)</f>
        <v>0</v>
      </c>
      <c r="P175" s="54"/>
      <c r="Q175" s="54"/>
    </row>
    <row r="176" spans="2:17" ht="15">
      <c r="B176" s="23" t="s">
        <v>94</v>
      </c>
      <c r="C176" s="15">
        <f>Budget!$D$44/12</f>
        <v>0</v>
      </c>
      <c r="D176" s="15">
        <f>Budget!$D$44/12</f>
        <v>0</v>
      </c>
      <c r="E176" s="15">
        <f>Budget!$D$44/12</f>
        <v>0</v>
      </c>
      <c r="F176" s="15">
        <f>Budget!$D$44/12</f>
        <v>0</v>
      </c>
      <c r="G176" s="15">
        <f>Budget!$D$44/12</f>
        <v>0</v>
      </c>
      <c r="H176" s="15">
        <f>Budget!$D$44/12</f>
        <v>0</v>
      </c>
      <c r="I176" s="15">
        <f>Budget!$D$44/12</f>
        <v>0</v>
      </c>
      <c r="J176" s="15">
        <f>Budget!$D$44/12</f>
        <v>0</v>
      </c>
      <c r="K176" s="15">
        <f>Budget!$D$44/12</f>
        <v>0</v>
      </c>
      <c r="L176" s="15">
        <f>Budget!$D$44/12</f>
        <v>0</v>
      </c>
      <c r="M176" s="15">
        <f>Budget!$D$44/12</f>
        <v>0</v>
      </c>
      <c r="N176" s="15">
        <f>Budget!$D$44/12</f>
        <v>0</v>
      </c>
      <c r="O176" s="25">
        <f>SUM(C176:N176)</f>
        <v>0</v>
      </c>
      <c r="P176" s="54"/>
      <c r="Q176" s="54"/>
    </row>
    <row r="177" spans="1:17" ht="15">
      <c r="A177">
        <v>6</v>
      </c>
      <c r="B177" s="6" t="s">
        <v>39</v>
      </c>
      <c r="C177" s="15">
        <f>SUM(C173:C176)</f>
        <v>0</v>
      </c>
      <c r="D177" s="15">
        <f aca="true" t="shared" si="33" ref="D177:O177">SUM(D173:D176)</f>
        <v>0</v>
      </c>
      <c r="E177" s="15">
        <f t="shared" si="33"/>
        <v>0</v>
      </c>
      <c r="F177" s="15">
        <f t="shared" si="33"/>
        <v>0</v>
      </c>
      <c r="G177" s="15">
        <f t="shared" si="33"/>
        <v>0</v>
      </c>
      <c r="H177" s="15">
        <f t="shared" si="33"/>
        <v>0</v>
      </c>
      <c r="I177" s="15">
        <f t="shared" si="33"/>
        <v>0</v>
      </c>
      <c r="J177" s="15">
        <f t="shared" si="33"/>
        <v>0</v>
      </c>
      <c r="K177" s="15">
        <f t="shared" si="33"/>
        <v>0</v>
      </c>
      <c r="L177" s="15">
        <f t="shared" si="33"/>
        <v>0</v>
      </c>
      <c r="M177" s="15">
        <f t="shared" si="33"/>
        <v>0</v>
      </c>
      <c r="N177" s="15">
        <f t="shared" si="33"/>
        <v>0</v>
      </c>
      <c r="O177" s="15">
        <f t="shared" si="33"/>
        <v>0</v>
      </c>
      <c r="P177" s="54"/>
      <c r="Q177" s="54"/>
    </row>
    <row r="178" spans="1:17" ht="15">
      <c r="A178">
        <v>6</v>
      </c>
      <c r="O178" s="25"/>
      <c r="P178" s="54"/>
      <c r="Q178" s="54"/>
    </row>
    <row r="179" spans="1:17" ht="15">
      <c r="A179">
        <v>6</v>
      </c>
      <c r="B179" s="55" t="s">
        <v>71</v>
      </c>
      <c r="C179" s="16">
        <f>Budget!$G$69/12</f>
        <v>0</v>
      </c>
      <c r="D179" s="16">
        <f>Budget!$G$69/12</f>
        <v>0</v>
      </c>
      <c r="E179" s="16">
        <f>Budget!$G$69/12</f>
        <v>0</v>
      </c>
      <c r="F179" s="16">
        <f>Budget!$G$69/12</f>
        <v>0</v>
      </c>
      <c r="G179" s="16">
        <f>Budget!$G$69/12</f>
        <v>0</v>
      </c>
      <c r="H179" s="16">
        <f>Budget!$G$69/12</f>
        <v>0</v>
      </c>
      <c r="I179" s="16">
        <f>Budget!$G$69/12</f>
        <v>0</v>
      </c>
      <c r="J179" s="16">
        <f>Budget!$G$69/12</f>
        <v>0</v>
      </c>
      <c r="K179" s="16">
        <f>Budget!$G$69/12</f>
        <v>0</v>
      </c>
      <c r="L179" s="16">
        <f>Budget!$G$69/12</f>
        <v>0</v>
      </c>
      <c r="M179" s="16">
        <f>Budget!$G$69/12</f>
        <v>0</v>
      </c>
      <c r="N179" s="16">
        <f>Budget!$G$69/12</f>
        <v>0</v>
      </c>
      <c r="O179" s="25">
        <f>SUM(C179:N179)</f>
        <v>0</v>
      </c>
      <c r="P179" s="54"/>
      <c r="Q179" s="54"/>
    </row>
    <row r="180" spans="1:17" ht="15.75" thickBot="1">
      <c r="A180">
        <v>6</v>
      </c>
      <c r="O180" s="25"/>
      <c r="P180" s="54"/>
      <c r="Q180" s="54"/>
    </row>
    <row r="181" spans="1:17" ht="15.75" thickBot="1">
      <c r="A181">
        <v>6</v>
      </c>
      <c r="B181" s="18" t="s">
        <v>72</v>
      </c>
      <c r="C181" s="19" t="e">
        <f>C158-SUM(C170,C177,C179)+N151</f>
        <v>#N/A</v>
      </c>
      <c r="D181" s="19" t="e">
        <f>D158-SUM(D170,D177,D179)+C181</f>
        <v>#N/A</v>
      </c>
      <c r="E181" s="19" t="e">
        <f>E158-SUM(E170,E177,E179)+D181</f>
        <v>#N/A</v>
      </c>
      <c r="F181" s="19" t="e">
        <f aca="true" t="shared" si="34" ref="F181:M181">F158-SUM(F170,F177,F179)+E181</f>
        <v>#N/A</v>
      </c>
      <c r="G181" s="19" t="e">
        <f t="shared" si="34"/>
        <v>#N/A</v>
      </c>
      <c r="H181" s="19" t="e">
        <f t="shared" si="34"/>
        <v>#N/A</v>
      </c>
      <c r="I181" s="19" t="e">
        <f t="shared" si="34"/>
        <v>#N/A</v>
      </c>
      <c r="J181" s="19" t="e">
        <f t="shared" si="34"/>
        <v>#N/A</v>
      </c>
      <c r="K181" s="19" t="e">
        <f t="shared" si="34"/>
        <v>#N/A</v>
      </c>
      <c r="L181" s="19" t="e">
        <f t="shared" si="34"/>
        <v>#N/A</v>
      </c>
      <c r="M181" s="19" t="e">
        <f t="shared" si="34"/>
        <v>#N/A</v>
      </c>
      <c r="N181" s="19" t="e">
        <f>N158-SUM(N170,N177,N179)+M181</f>
        <v>#N/A</v>
      </c>
      <c r="O181" s="25"/>
      <c r="P181" s="54"/>
      <c r="Q181" s="54"/>
    </row>
  </sheetData>
  <sheetProtection password="F52D" sheet="1" objects="1" scenarios="1" selectLockedCells="1" selectUnlockedCells="1"/>
  <mergeCells count="7">
    <mergeCell ref="C1:N1"/>
    <mergeCell ref="C153:N153"/>
    <mergeCell ref="C3:N3"/>
    <mergeCell ref="C33:N33"/>
    <mergeCell ref="C63:N63"/>
    <mergeCell ref="C93:N93"/>
    <mergeCell ref="C123:N123"/>
  </mergeCells>
  <printOptions/>
  <pageMargins left="0.7" right="0.7" top="0.75" bottom="0.75" header="0.3" footer="0.3"/>
  <pageSetup horizontalDpi="600" verticalDpi="600" orientation="portrait" r:id="rId1"/>
  <ignoredErrors>
    <ignoredError sqref="W55 D20 T6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36" customWidth="1"/>
    <col min="2" max="2" width="20.421875" style="0" customWidth="1"/>
    <col min="3" max="3" width="5.140625" style="0" customWidth="1"/>
    <col min="4" max="10" width="12.7109375" style="0" customWidth="1"/>
  </cols>
  <sheetData>
    <row r="1" spans="1:9" ht="15.75">
      <c r="A1"/>
      <c r="B1" s="47"/>
      <c r="D1" s="239" t="s">
        <v>103</v>
      </c>
      <c r="E1" s="239"/>
      <c r="F1" s="239"/>
      <c r="G1" s="239"/>
      <c r="H1" s="239"/>
      <c r="I1" s="239"/>
    </row>
    <row r="2" spans="1:9" ht="18.75">
      <c r="A2" s="34"/>
      <c r="B2" s="33"/>
      <c r="C2" s="33"/>
      <c r="D2" s="240" t="s">
        <v>125</v>
      </c>
      <c r="E2" s="240"/>
      <c r="F2" s="240"/>
      <c r="G2" s="240"/>
      <c r="H2" s="240"/>
      <c r="I2" s="240"/>
    </row>
    <row r="3" spans="1:9" ht="15">
      <c r="A3" s="35"/>
      <c r="B3" s="29"/>
      <c r="C3" s="29"/>
      <c r="D3" s="50" t="s">
        <v>67</v>
      </c>
      <c r="E3" s="50" t="s">
        <v>68</v>
      </c>
      <c r="F3" s="50" t="s">
        <v>99</v>
      </c>
      <c r="G3" s="50" t="s">
        <v>100</v>
      </c>
      <c r="H3" s="50" t="s">
        <v>101</v>
      </c>
      <c r="I3" s="50" t="s">
        <v>102</v>
      </c>
    </row>
    <row r="4" spans="2:9" ht="15">
      <c r="B4" s="30" t="s">
        <v>104</v>
      </c>
      <c r="C4" s="31"/>
      <c r="D4" s="31"/>
      <c r="E4" s="31"/>
      <c r="F4" s="31"/>
      <c r="G4" s="31"/>
      <c r="H4" s="31"/>
      <c r="I4" s="32"/>
    </row>
    <row r="5" spans="1:9" ht="15">
      <c r="A5" s="35"/>
      <c r="B5" s="33" t="s">
        <v>114</v>
      </c>
      <c r="C5" s="33"/>
      <c r="D5" s="43" t="e">
        <f>'Cash Flow'!$O$6</f>
        <v>#N/A</v>
      </c>
      <c r="E5" s="43" t="e">
        <f>'Cash Flow'!$O$36</f>
        <v>#N/A</v>
      </c>
      <c r="F5" s="43" t="e">
        <f>'Cash Flow'!$O$66</f>
        <v>#N/A</v>
      </c>
      <c r="G5" s="43" t="e">
        <f>'Cash Flow'!$O$96</f>
        <v>#N/A</v>
      </c>
      <c r="H5" s="43" t="e">
        <f>'Cash Flow'!$O$126</f>
        <v>#N/A</v>
      </c>
      <c r="I5" s="43" t="e">
        <f>'Cash Flow'!$O$156</f>
        <v>#N/A</v>
      </c>
    </row>
    <row r="6" spans="1:9" ht="15">
      <c r="A6" s="35"/>
      <c r="B6" s="29" t="s">
        <v>115</v>
      </c>
      <c r="C6" s="29"/>
      <c r="D6" s="42">
        <f>'Cash Flow'!$O$7</f>
        <v>0</v>
      </c>
      <c r="E6" s="42">
        <f>'Cash Flow'!$O$37</f>
        <v>0</v>
      </c>
      <c r="F6" s="42">
        <f>'Cash Flow'!$O$67</f>
        <v>0</v>
      </c>
      <c r="G6" s="42">
        <f>'Cash Flow'!$O$97</f>
        <v>0</v>
      </c>
      <c r="H6" s="42">
        <f>'Cash Flow'!$O$127</f>
        <v>0</v>
      </c>
      <c r="I6" s="42">
        <f>'Cash Flow'!$O$157</f>
        <v>0</v>
      </c>
    </row>
    <row r="7" spans="1:9" ht="15">
      <c r="A7" s="35"/>
      <c r="B7" s="37" t="s">
        <v>110</v>
      </c>
      <c r="D7" s="44" t="e">
        <f aca="true" t="shared" si="0" ref="D7:I7">SUM(D5:D6)</f>
        <v>#N/A</v>
      </c>
      <c r="E7" s="44" t="e">
        <f t="shared" si="0"/>
        <v>#N/A</v>
      </c>
      <c r="F7" s="44" t="e">
        <f t="shared" si="0"/>
        <v>#N/A</v>
      </c>
      <c r="G7" s="44" t="e">
        <f t="shared" si="0"/>
        <v>#N/A</v>
      </c>
      <c r="H7" s="44" t="e">
        <f t="shared" si="0"/>
        <v>#N/A</v>
      </c>
      <c r="I7" s="44" t="e">
        <f t="shared" si="0"/>
        <v>#N/A</v>
      </c>
    </row>
    <row r="8" spans="1:9" ht="15">
      <c r="A8" s="35"/>
      <c r="B8" s="29"/>
      <c r="C8" s="29"/>
      <c r="D8" s="29"/>
      <c r="E8" s="29"/>
      <c r="F8" s="29"/>
      <c r="G8" s="29"/>
      <c r="H8" s="29"/>
      <c r="I8" s="29"/>
    </row>
    <row r="9" spans="2:9" ht="15">
      <c r="B9" s="30" t="s">
        <v>105</v>
      </c>
      <c r="C9" s="31"/>
      <c r="D9" s="31"/>
      <c r="E9" s="31"/>
      <c r="F9" s="31"/>
      <c r="G9" s="31"/>
      <c r="H9" s="31"/>
      <c r="I9" s="32"/>
    </row>
    <row r="10" spans="1:9" ht="15">
      <c r="A10" s="35"/>
      <c r="B10" s="29" t="s">
        <v>111</v>
      </c>
      <c r="C10" s="29"/>
      <c r="D10" s="42" t="e">
        <f>'Cash Flow'!$O$20+'Cash Flow'!$O$27</f>
        <v>#DIV/0!</v>
      </c>
      <c r="E10" s="42" t="e">
        <f>'Cash Flow'!$O$50+'Cash Flow'!$O$57</f>
        <v>#N/A</v>
      </c>
      <c r="F10" s="42" t="e">
        <f>'Cash Flow'!$O$80+'Cash Flow'!$O$87</f>
        <v>#N/A</v>
      </c>
      <c r="G10" s="42" t="e">
        <f>'Cash Flow'!$O$110+'Cash Flow'!$O$117</f>
        <v>#N/A</v>
      </c>
      <c r="H10" s="42" t="e">
        <f>'Cash Flow'!$O$140+'Cash Flow'!$O$147</f>
        <v>#N/A</v>
      </c>
      <c r="I10" s="42" t="e">
        <f>'Cash Flow'!$O$170+'Cash Flow'!$O$177</f>
        <v>#N/A</v>
      </c>
    </row>
    <row r="11" spans="1:9" ht="15">
      <c r="A11" s="35"/>
      <c r="B11" s="29" t="s">
        <v>106</v>
      </c>
      <c r="C11" s="29"/>
      <c r="D11" s="42" t="e">
        <f>Budget!$I$61</f>
        <v>#DIV/0!</v>
      </c>
      <c r="E11" s="42" t="e">
        <f>Budget!$I$61</f>
        <v>#DIV/0!</v>
      </c>
      <c r="F11" s="42" t="e">
        <f>Budget!$I$61</f>
        <v>#DIV/0!</v>
      </c>
      <c r="G11" s="42" t="e">
        <f>Budget!$I$61</f>
        <v>#DIV/0!</v>
      </c>
      <c r="H11" s="42" t="e">
        <f>Budget!$I$61</f>
        <v>#DIV/0!</v>
      </c>
      <c r="I11" s="42" t="e">
        <f>Budget!$I$61</f>
        <v>#DIV/0!</v>
      </c>
    </row>
    <row r="12" spans="1:9" ht="15">
      <c r="A12" s="35"/>
      <c r="B12" s="29" t="s">
        <v>107</v>
      </c>
      <c r="C12" s="29"/>
      <c r="D12" s="42">
        <f>Budget!O71</f>
      </c>
      <c r="E12" s="42">
        <f>Budget!P71</f>
      </c>
      <c r="F12" s="42">
        <f>Budget!Q71</f>
      </c>
      <c r="G12" s="42">
        <f>Budget!R71</f>
      </c>
      <c r="H12" s="42">
        <f>Budget!S71</f>
      </c>
      <c r="I12" s="42">
        <f>Budget!T71</f>
      </c>
    </row>
    <row r="13" spans="1:9" ht="15">
      <c r="A13" s="35"/>
      <c r="B13" s="38" t="s">
        <v>112</v>
      </c>
      <c r="C13" s="34"/>
      <c r="D13" s="45" t="e">
        <f aca="true" t="shared" si="1" ref="D13:I13">SUM(D10:D12)</f>
        <v>#DIV/0!</v>
      </c>
      <c r="E13" s="45" t="e">
        <f t="shared" si="1"/>
        <v>#N/A</v>
      </c>
      <c r="F13" s="45" t="e">
        <f t="shared" si="1"/>
        <v>#N/A</v>
      </c>
      <c r="G13" s="45" t="e">
        <f t="shared" si="1"/>
        <v>#N/A</v>
      </c>
      <c r="H13" s="45" t="e">
        <f t="shared" si="1"/>
        <v>#N/A</v>
      </c>
      <c r="I13" s="45" t="e">
        <f t="shared" si="1"/>
        <v>#N/A</v>
      </c>
    </row>
    <row r="14" spans="1:9" ht="15">
      <c r="A14" s="35"/>
      <c r="B14" s="29"/>
      <c r="C14" s="29"/>
      <c r="D14" s="29"/>
      <c r="E14" s="29"/>
      <c r="F14" s="29"/>
      <c r="G14" s="29"/>
      <c r="H14" s="29"/>
      <c r="I14" s="29"/>
    </row>
    <row r="15" spans="2:9" ht="25.5">
      <c r="B15" s="39" t="s">
        <v>113</v>
      </c>
      <c r="C15" s="31"/>
      <c r="D15" s="46" t="e">
        <f aca="true" t="shared" si="2" ref="D15:I15">D7-D13</f>
        <v>#N/A</v>
      </c>
      <c r="E15" s="46" t="e">
        <f t="shared" si="2"/>
        <v>#N/A</v>
      </c>
      <c r="F15" s="46" t="e">
        <f t="shared" si="2"/>
        <v>#N/A</v>
      </c>
      <c r="G15" s="46" t="e">
        <f t="shared" si="2"/>
        <v>#N/A</v>
      </c>
      <c r="H15" s="46" t="e">
        <f t="shared" si="2"/>
        <v>#N/A</v>
      </c>
      <c r="I15" s="46" t="e">
        <f t="shared" si="2"/>
        <v>#N/A</v>
      </c>
    </row>
    <row r="16" spans="1:9" ht="15">
      <c r="A16" s="35"/>
      <c r="B16" s="29"/>
      <c r="C16" s="29"/>
      <c r="D16" s="29"/>
      <c r="E16" s="29"/>
      <c r="F16" s="29"/>
      <c r="G16" s="29"/>
      <c r="H16" s="29"/>
      <c r="I16" s="29"/>
    </row>
    <row r="17" spans="1:9" ht="30">
      <c r="A17" s="35"/>
      <c r="B17" s="40" t="s">
        <v>108</v>
      </c>
      <c r="C17" s="29"/>
      <c r="D17" s="41"/>
      <c r="E17" s="41"/>
      <c r="F17" s="41"/>
      <c r="G17" s="41"/>
      <c r="H17" s="41"/>
      <c r="I17" s="41"/>
    </row>
    <row r="18" spans="1:9" ht="15">
      <c r="A18" s="35"/>
      <c r="B18" s="40"/>
      <c r="C18" s="29"/>
      <c r="D18" s="29"/>
      <c r="E18" s="29"/>
      <c r="F18" s="29"/>
      <c r="G18" s="29"/>
      <c r="H18" s="29"/>
      <c r="I18" s="29"/>
    </row>
    <row r="19" spans="2:9" ht="15">
      <c r="B19" s="30" t="s">
        <v>109</v>
      </c>
      <c r="C19" s="31"/>
      <c r="D19" s="46" t="e">
        <f aca="true" t="shared" si="3" ref="D19:I19">D15+D17</f>
        <v>#N/A</v>
      </c>
      <c r="E19" s="46" t="e">
        <f t="shared" si="3"/>
        <v>#N/A</v>
      </c>
      <c r="F19" s="46" t="e">
        <f t="shared" si="3"/>
        <v>#N/A</v>
      </c>
      <c r="G19" s="46" t="e">
        <f t="shared" si="3"/>
        <v>#N/A</v>
      </c>
      <c r="H19" s="46" t="e">
        <f t="shared" si="3"/>
        <v>#N/A</v>
      </c>
      <c r="I19" s="46" t="e">
        <f t="shared" si="3"/>
        <v>#N/A</v>
      </c>
    </row>
    <row r="20" spans="1:9" ht="15">
      <c r="A20" s="34"/>
      <c r="B20" s="33"/>
      <c r="C20" s="33"/>
      <c r="D20" s="33"/>
      <c r="E20" s="15"/>
      <c r="I20" s="15"/>
    </row>
  </sheetData>
  <sheetProtection password="F52D" sheet="1" objects="1" scenarios="1" selectLockedCells="1" selectUnlockedCells="1"/>
  <mergeCells count="2">
    <mergeCell ref="D1:I1"/>
    <mergeCell ref="D2:I2"/>
  </mergeCells>
  <printOptions/>
  <pageMargins left="0.75" right="0.75" top="1" bottom="1" header="0.5" footer="0.5"/>
  <pageSetup horizontalDpi="600" verticalDpi="600" orientation="landscape" r:id="rId1"/>
  <headerFooter alignWithMargins="0"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Kwamena Quagrainie</dc:creator>
  <cp:keywords/>
  <dc:description/>
  <cp:lastModifiedBy>kquagrai</cp:lastModifiedBy>
  <cp:lastPrinted>2008-06-21T20:54:36Z</cp:lastPrinted>
  <dcterms:created xsi:type="dcterms:W3CDTF">2008-03-10T17:53:35Z</dcterms:created>
  <dcterms:modified xsi:type="dcterms:W3CDTF">2008-06-22T00:00:59Z</dcterms:modified>
  <cp:category/>
  <cp:version/>
  <cp:contentType/>
  <cp:contentStatus/>
</cp:coreProperties>
</file>