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mc:AlternateContent xmlns:mc="http://schemas.openxmlformats.org/markup-compatibility/2006">
    <mc:Choice Requires="x15">
      <x15ac:absPath xmlns:x15ac="http://schemas.microsoft.com/office/spreadsheetml/2010/11/ac" url="/Users/smithse/Dropbox (CCA_Purdue)/CCA_Purdue Team Folder/Website/Articles|Resources/Farm Finance Worksheets/"/>
    </mc:Choice>
  </mc:AlternateContent>
  <xr:revisionPtr revIDLastSave="0" documentId="13_ncr:1_{ED3E434B-D8B3-C346-A995-90416562E4E7}" xr6:coauthVersionLast="36" xr6:coauthVersionMax="36" xr10:uidLastSave="{00000000-0000-0000-0000-000000000000}"/>
  <bookViews>
    <workbookView xWindow="0" yWindow="460" windowWidth="19200" windowHeight="13740" tabRatio="778" activeTab="4" xr2:uid="{00000000-000D-0000-FFFF-FFFF00000000}"/>
  </bookViews>
  <sheets>
    <sheet name="Input Information" sheetId="1" r:id="rId1"/>
    <sheet name="Performance Measures" sheetId="3" r:id="rId2"/>
    <sheet name="Repayment Capacity" sheetId="4" r:id="rId3"/>
    <sheet name="Change" sheetId="5" r:id="rId4"/>
    <sheet name="Breakeven" sheetId="2" r:id="rId5"/>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Print_Area" localSheetId="4">Breakeven!$A$2:$I$48</definedName>
    <definedName name="_xlnm.Print_Area" localSheetId="0">'Input Information'!$1:$51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62913"/>
</workbook>
</file>

<file path=xl/calcChain.xml><?xml version="1.0" encoding="utf-8"?>
<calcChain xmlns="http://schemas.openxmlformats.org/spreadsheetml/2006/main">
  <c r="D38" i="1" l="1"/>
  <c r="D39" i="1"/>
  <c r="D41" i="1" l="1"/>
  <c r="D30" i="1" l="1"/>
  <c r="F30" i="1"/>
  <c r="H29" i="1"/>
  <c r="H28" i="1"/>
  <c r="H30" i="1" l="1"/>
  <c r="C16" i="5" s="1"/>
  <c r="D15" i="3"/>
  <c r="H15" i="3" s="1"/>
  <c r="C13" i="5"/>
  <c r="D9" i="2" s="1"/>
  <c r="C17" i="5"/>
  <c r="D14" i="1"/>
  <c r="D20" i="3"/>
  <c r="H20" i="3" s="1"/>
  <c r="D19" i="3"/>
  <c r="H19" i="3" s="1"/>
  <c r="C15" i="5"/>
  <c r="I14" i="5"/>
  <c r="I21" i="5" s="1"/>
  <c r="H14" i="5"/>
  <c r="G14" i="5"/>
  <c r="G21" i="5" s="1"/>
  <c r="G22" i="5"/>
  <c r="F14" i="5"/>
  <c r="E14" i="5"/>
  <c r="E21" i="5" s="1"/>
  <c r="E22" i="5"/>
  <c r="D34" i="4"/>
  <c r="G10" i="2"/>
  <c r="G14" i="2" s="1"/>
  <c r="E14" i="2"/>
  <c r="E13" i="2"/>
  <c r="G13" i="2"/>
  <c r="P18" i="2"/>
  <c r="O35" i="2"/>
  <c r="D14" i="4"/>
  <c r="E8" i="2"/>
  <c r="I25" i="5"/>
  <c r="I24" i="5"/>
  <c r="I22" i="5"/>
  <c r="G25" i="5"/>
  <c r="G24" i="5"/>
  <c r="E24" i="5"/>
  <c r="E25" i="5"/>
  <c r="C25" i="5" l="1"/>
  <c r="C24" i="5"/>
  <c r="C12" i="5"/>
  <c r="D8" i="2" s="1"/>
  <c r="F8" i="2" s="1"/>
  <c r="I23" i="5"/>
  <c r="I26" i="5" s="1"/>
  <c r="G23" i="5"/>
  <c r="G26" i="5" s="1"/>
  <c r="E23" i="5"/>
  <c r="E26" i="5" s="1"/>
  <c r="O23" i="2"/>
  <c r="D23" i="3"/>
  <c r="H23" i="3" s="1"/>
  <c r="O22" i="2"/>
  <c r="O25" i="2"/>
  <c r="D25" i="3"/>
  <c r="H25" i="3" s="1"/>
  <c r="O24" i="2"/>
  <c r="O32" i="2"/>
  <c r="O33" i="2"/>
  <c r="O28" i="2"/>
  <c r="F9" i="2"/>
  <c r="H9" i="2"/>
  <c r="D13" i="4"/>
  <c r="O18" i="2"/>
  <c r="D26" i="3"/>
  <c r="H26" i="3" s="1"/>
  <c r="D40" i="1"/>
  <c r="O30" i="2"/>
  <c r="C11" i="5"/>
  <c r="O27" i="2"/>
  <c r="O29" i="2"/>
  <c r="D33" i="4"/>
  <c r="D16" i="3"/>
  <c r="H16" i="3" s="1"/>
  <c r="O26" i="2"/>
  <c r="O20" i="2"/>
  <c r="D27" i="3"/>
  <c r="H27" i="3" s="1"/>
  <c r="O21" i="2"/>
  <c r="O19" i="2"/>
  <c r="O31" i="2"/>
  <c r="D24" i="3"/>
  <c r="H24" i="3" s="1"/>
  <c r="D42" i="1" l="1"/>
  <c r="D28" i="3" s="1"/>
  <c r="H28" i="3" s="1"/>
  <c r="L22" i="2"/>
  <c r="L51" i="2"/>
  <c r="L47" i="2"/>
  <c r="L44" i="2"/>
  <c r="L27" i="2"/>
  <c r="L39" i="2"/>
  <c r="L40" i="2"/>
  <c r="L23" i="2"/>
  <c r="L21" i="2"/>
  <c r="L32" i="2"/>
  <c r="L43" i="2"/>
  <c r="L30" i="2"/>
  <c r="L45" i="2"/>
  <c r="L18" i="2"/>
  <c r="L38" i="2"/>
  <c r="L19" i="2"/>
  <c r="L28" i="2"/>
  <c r="L46" i="2"/>
  <c r="L26" i="2"/>
  <c r="L42" i="2"/>
  <c r="L52" i="2"/>
  <c r="L25" i="2"/>
  <c r="L24" i="2"/>
  <c r="L49" i="2"/>
  <c r="L29" i="2"/>
  <c r="L33" i="2"/>
  <c r="L41" i="2"/>
  <c r="L53" i="2"/>
  <c r="L48" i="2"/>
  <c r="L20" i="2"/>
  <c r="L31" i="2"/>
  <c r="L50" i="2"/>
  <c r="H8" i="2"/>
  <c r="M35" i="2"/>
  <c r="M36" i="2" s="1"/>
  <c r="D10" i="2"/>
  <c r="C14" i="5"/>
  <c r="C21" i="5" s="1"/>
  <c r="C22" i="5"/>
  <c r="H10" i="2"/>
  <c r="F10" i="2"/>
  <c r="D10" i="4" l="1"/>
  <c r="D15" i="4" s="1"/>
  <c r="D23" i="4" s="1"/>
  <c r="D11" i="3"/>
  <c r="H11" i="3" s="1"/>
  <c r="D10" i="3"/>
  <c r="H10" i="3" s="1"/>
  <c r="D12" i="3"/>
  <c r="H12" i="3" s="1"/>
  <c r="C23" i="5"/>
  <c r="C26" i="5" s="1"/>
  <c r="F12" i="2"/>
  <c r="F13" i="2" s="1"/>
  <c r="H12" i="2"/>
  <c r="H13" i="2" s="1"/>
  <c r="S28" i="2"/>
  <c r="S22" i="2"/>
  <c r="D12" i="2"/>
  <c r="M18" i="2" s="1"/>
  <c r="N18" i="2" s="1"/>
  <c r="S24" i="2"/>
  <c r="S27" i="2"/>
  <c r="S29" i="2"/>
  <c r="S19" i="2"/>
  <c r="S32" i="2"/>
  <c r="S21" i="2"/>
  <c r="S26" i="2"/>
  <c r="S18" i="2"/>
  <c r="S25" i="2"/>
  <c r="S20" i="2"/>
  <c r="S30" i="2"/>
  <c r="S23" i="2"/>
  <c r="S33" i="2"/>
  <c r="S31" i="2"/>
  <c r="M38" i="2"/>
  <c r="P36" i="2"/>
  <c r="D25" i="4" l="1"/>
  <c r="D18" i="4"/>
  <c r="D20" i="4" s="1"/>
  <c r="D35" i="4" s="1"/>
  <c r="F14" i="2"/>
  <c r="F15" i="2"/>
  <c r="H14" i="2"/>
  <c r="H15" i="2"/>
  <c r="D13" i="2"/>
  <c r="P38" i="2"/>
  <c r="Q38" i="2" s="1"/>
  <c r="R38" i="2"/>
  <c r="N38" i="2"/>
  <c r="O38" i="2" s="1"/>
  <c r="D14" i="2" l="1"/>
  <c r="D15" i="2"/>
  <c r="R21" i="2" l="1"/>
  <c r="R20" i="2"/>
  <c r="R19" i="2"/>
  <c r="R26" i="2"/>
  <c r="R18" i="2"/>
  <c r="R25" i="2"/>
  <c r="R27" i="2"/>
  <c r="R30" i="2"/>
  <c r="R23" i="2"/>
  <c r="R28" i="2"/>
  <c r="R22" i="2"/>
  <c r="R24" i="2"/>
  <c r="R33" i="2"/>
  <c r="R31" i="2"/>
  <c r="R29" i="2"/>
  <c r="R32" i="2"/>
  <c r="Q33" i="2"/>
  <c r="Q24" i="2"/>
  <c r="Q28" i="2"/>
  <c r="Q32" i="2"/>
  <c r="Q30" i="2"/>
  <c r="Q27" i="2"/>
  <c r="J18" i="2"/>
  <c r="Q21" i="2"/>
  <c r="Q25" i="2"/>
  <c r="Q23" i="2"/>
  <c r="Q20" i="2"/>
  <c r="Q18" i="2"/>
  <c r="Q29" i="2"/>
  <c r="Q22" i="2"/>
  <c r="Q31" i="2"/>
  <c r="Q19" i="2"/>
  <c r="Q26" i="2"/>
  <c r="K39" i="2" l="1"/>
  <c r="K19" i="2"/>
  <c r="P19" i="2" l="1"/>
  <c r="K20" i="2"/>
  <c r="M19" i="2"/>
  <c r="N19" i="2" s="1"/>
  <c r="K40" i="2"/>
  <c r="M39" i="2"/>
  <c r="P39" i="2" s="1"/>
  <c r="R39" i="2" l="1"/>
  <c r="N39" i="2"/>
  <c r="O39" i="2" s="1"/>
  <c r="Q39" i="2"/>
  <c r="K41" i="2"/>
  <c r="M40" i="2"/>
  <c r="P20" i="2"/>
  <c r="K21" i="2"/>
  <c r="M20" i="2"/>
  <c r="N20" i="2" s="1"/>
  <c r="M21" i="2" l="1"/>
  <c r="N21" i="2" s="1"/>
  <c r="K22" i="2"/>
  <c r="P21" i="2"/>
  <c r="R40" i="2"/>
  <c r="N40" i="2"/>
  <c r="O40" i="2" s="1"/>
  <c r="M41" i="2"/>
  <c r="P41" i="2" s="1"/>
  <c r="K42" i="2"/>
  <c r="P40" i="2"/>
  <c r="Q40" i="2" s="1"/>
  <c r="M22" i="2" l="1"/>
  <c r="N22" i="2" s="1"/>
  <c r="K23" i="2"/>
  <c r="P22" i="2"/>
  <c r="M42" i="2"/>
  <c r="P42" i="2" s="1"/>
  <c r="K43" i="2"/>
  <c r="N41" i="2"/>
  <c r="O41" i="2" s="1"/>
  <c r="Q41" i="2"/>
  <c r="R41" i="2"/>
  <c r="K44" i="2" l="1"/>
  <c r="M43" i="2"/>
  <c r="P43" i="2" s="1"/>
  <c r="N42" i="2"/>
  <c r="O42" i="2" s="1"/>
  <c r="R42" i="2"/>
  <c r="Q42" i="2"/>
  <c r="M23" i="2"/>
  <c r="N23" i="2" s="1"/>
  <c r="K24" i="2"/>
  <c r="P23" i="2"/>
  <c r="M44" i="2" l="1"/>
  <c r="K45" i="2"/>
  <c r="K25" i="2"/>
  <c r="P24" i="2"/>
  <c r="M24" i="2"/>
  <c r="N24" i="2" s="1"/>
  <c r="Q43" i="2"/>
  <c r="N43" i="2"/>
  <c r="O43" i="2" s="1"/>
  <c r="R43" i="2"/>
  <c r="R44" i="2" l="1"/>
  <c r="N44" i="2"/>
  <c r="O44" i="2" s="1"/>
  <c r="P44" i="2"/>
  <c r="Q44" i="2" s="1"/>
  <c r="M25" i="2"/>
  <c r="N25" i="2" s="1"/>
  <c r="P25" i="2"/>
  <c r="K26" i="2"/>
  <c r="M45" i="2"/>
  <c r="K46" i="2"/>
  <c r="M46" i="2" l="1"/>
  <c r="P46" i="2" s="1"/>
  <c r="K47" i="2"/>
  <c r="N45" i="2"/>
  <c r="O45" i="2" s="1"/>
  <c r="R45" i="2"/>
  <c r="P45" i="2"/>
  <c r="Q45" i="2" s="1"/>
  <c r="M26" i="2"/>
  <c r="N26" i="2" s="1"/>
  <c r="K27" i="2"/>
  <c r="P26" i="2"/>
  <c r="M47" i="2" l="1"/>
  <c r="P47" i="2" s="1"/>
  <c r="K48" i="2"/>
  <c r="M27" i="2"/>
  <c r="N27" i="2" s="1"/>
  <c r="P27" i="2"/>
  <c r="K28" i="2"/>
  <c r="R46" i="2"/>
  <c r="Q46" i="2"/>
  <c r="N46" i="2"/>
  <c r="O46" i="2" s="1"/>
  <c r="N47" i="2" l="1"/>
  <c r="O47" i="2" s="1"/>
  <c r="Q47" i="2"/>
  <c r="R47" i="2"/>
  <c r="K29" i="2"/>
  <c r="M28" i="2"/>
  <c r="N28" i="2" s="1"/>
  <c r="P28" i="2"/>
  <c r="K49" i="2"/>
  <c r="M48" i="2"/>
  <c r="K30" i="2" l="1"/>
  <c r="M29" i="2"/>
  <c r="N29" i="2" s="1"/>
  <c r="P29" i="2"/>
  <c r="N48" i="2"/>
  <c r="O48" i="2" s="1"/>
  <c r="R48" i="2"/>
  <c r="P48" i="2"/>
  <c r="Q48" i="2" s="1"/>
  <c r="K50" i="2"/>
  <c r="M49" i="2"/>
  <c r="P49" i="2" s="1"/>
  <c r="N49" i="2" l="1"/>
  <c r="O49" i="2" s="1"/>
  <c r="R49" i="2"/>
  <c r="Q49" i="2"/>
  <c r="P30" i="2"/>
  <c r="M30" i="2"/>
  <c r="N30" i="2" s="1"/>
  <c r="K31" i="2"/>
  <c r="K51" i="2"/>
  <c r="M50" i="2"/>
  <c r="N50" i="2" l="1"/>
  <c r="O50" i="2" s="1"/>
  <c r="R50" i="2"/>
  <c r="P50" i="2"/>
  <c r="Q50" i="2" s="1"/>
  <c r="M51" i="2"/>
  <c r="P51" i="2" s="1"/>
  <c r="K52" i="2"/>
  <c r="P31" i="2"/>
  <c r="M31" i="2"/>
  <c r="N31" i="2" s="1"/>
  <c r="K32" i="2"/>
  <c r="K53" i="2" l="1"/>
  <c r="M52" i="2"/>
  <c r="N51" i="2"/>
  <c r="O51" i="2" s="1"/>
  <c r="R51" i="2"/>
  <c r="Q51" i="2"/>
  <c r="P32" i="2"/>
  <c r="K33" i="2"/>
  <c r="M32" i="2"/>
  <c r="N32" i="2" s="1"/>
  <c r="N52" i="2" l="1"/>
  <c r="O52" i="2" s="1"/>
  <c r="R52" i="2"/>
  <c r="M53" i="2"/>
  <c r="P53" i="2" s="1"/>
  <c r="M33" i="2"/>
  <c r="N33" i="2" s="1"/>
  <c r="P33" i="2"/>
  <c r="P52" i="2"/>
  <c r="Q52" i="2" s="1"/>
  <c r="R53" i="2" l="1"/>
  <c r="Q53" i="2"/>
  <c r="N53" i="2"/>
  <c r="O53" i="2" s="1"/>
</calcChain>
</file>

<file path=xl/sharedStrings.xml><?xml version="1.0" encoding="utf-8"?>
<sst xmlns="http://schemas.openxmlformats.org/spreadsheetml/2006/main" count="244" uniqueCount="214">
  <si>
    <t>Beginning</t>
  </si>
  <si>
    <t>Ending</t>
  </si>
  <si>
    <t>I</t>
  </si>
  <si>
    <t>Miscellaneous Data</t>
  </si>
  <si>
    <t>Net Farm Income</t>
  </si>
  <si>
    <t>Profitability</t>
  </si>
  <si>
    <t>Your Farm</t>
  </si>
  <si>
    <t>Strong/Weak</t>
  </si>
  <si>
    <t>Liquidity</t>
  </si>
  <si>
    <t>Solvency</t>
  </si>
  <si>
    <t>Financial Efficiency</t>
  </si>
  <si>
    <t>Actual</t>
  </si>
  <si>
    <t>Operating Profit Margin [(4+7)/1]</t>
  </si>
  <si>
    <t>A</t>
  </si>
  <si>
    <t>Asset Turnover Ratio [1/5]</t>
  </si>
  <si>
    <t>B</t>
  </si>
  <si>
    <t>C</t>
  </si>
  <si>
    <t>D</t>
  </si>
  <si>
    <t>E</t>
  </si>
  <si>
    <t>F</t>
  </si>
  <si>
    <t>Balance sheet date</t>
  </si>
  <si>
    <t>Amortization factor</t>
  </si>
  <si>
    <t>Schedule F Data                                                            Taxable Year:</t>
  </si>
  <si>
    <t xml:space="preserve">Balance Sheet </t>
  </si>
  <si>
    <t>G</t>
  </si>
  <si>
    <t>H</t>
  </si>
  <si>
    <t>J</t>
  </si>
  <si>
    <t>K</t>
  </si>
  <si>
    <t>L</t>
  </si>
  <si>
    <t>M</t>
  </si>
  <si>
    <t>N</t>
  </si>
  <si>
    <t>O</t>
  </si>
  <si>
    <t>P</t>
  </si>
  <si>
    <t>Q</t>
  </si>
  <si>
    <t>R</t>
  </si>
  <si>
    <t>V</t>
  </si>
  <si>
    <t>W</t>
  </si>
  <si>
    <t>X</t>
  </si>
  <si>
    <t>Y</t>
  </si>
  <si>
    <t>Z</t>
  </si>
  <si>
    <t>Worksheet 3. Repayment Capacity Ratios and Measures</t>
  </si>
  <si>
    <t>Benchmark</t>
  </si>
  <si>
    <t>AA</t>
  </si>
  <si>
    <t>Number of operators and employees (annual full-time equivalent)</t>
  </si>
  <si>
    <t>Accrued interest</t>
  </si>
  <si>
    <t>Worksheets for Measuring &amp; Analyzing Farm Financial Performance</t>
  </si>
  <si>
    <t>Worksheets for Measuring and Analyzing Farm Financial Performance</t>
  </si>
  <si>
    <t>AB</t>
  </si>
  <si>
    <t>Current Ratio [N/O]</t>
  </si>
  <si>
    <t>Gross revenues [A+B+V+(N-M-P)-(H-G-J)]</t>
  </si>
  <si>
    <t>Interest expense [D+E+(Q-K)]</t>
  </si>
  <si>
    <t>AC</t>
  </si>
  <si>
    <t>Operating expenses [A+F-C-(D+E)+(R-L)+(J-P)]</t>
  </si>
  <si>
    <t xml:space="preserve">Worksheet 1. Input Information </t>
  </si>
  <si>
    <r>
      <t>Operating Profit Margin Ratio [(AC+AB-X)</t>
    </r>
    <r>
      <rPr>
        <sz val="10"/>
        <rFont val="Calibri"/>
        <family val="2"/>
      </rPr>
      <t>÷</t>
    </r>
    <r>
      <rPr>
        <sz val="10"/>
        <rFont val="Arial"/>
        <family val="2"/>
      </rPr>
      <t>Y]*100</t>
    </r>
  </si>
  <si>
    <t xml:space="preserve">Estimated years to repay term debt </t>
  </si>
  <si>
    <t xml:space="preserve">Principal on term debts and capital leases </t>
  </si>
  <si>
    <t>Unpaid operating debt from a prior period (carryover loss)</t>
  </si>
  <si>
    <t>Gross Revenues (Item Y)</t>
  </si>
  <si>
    <t>Interest Expense (Item AB)</t>
  </si>
  <si>
    <r>
      <t>Financial Data</t>
    </r>
    <r>
      <rPr>
        <b/>
        <vertAlign val="superscript"/>
        <sz val="10"/>
        <rFont val="Arial"/>
        <family val="2"/>
      </rPr>
      <t>1</t>
    </r>
  </si>
  <si>
    <t xml:space="preserve">  for the projected revenues and costs for your total farm after implementing the proposed change in this column.</t>
  </si>
  <si>
    <t>Return on Equity [(C-D)*E)]</t>
  </si>
  <si>
    <t>Return on Assets [A*B]</t>
  </si>
  <si>
    <t xml:space="preserve">Description of proposed change: </t>
  </si>
  <si>
    <t xml:space="preserve">  This number is used to approximate the value of unpaid family labor and management. </t>
  </si>
  <si>
    <t xml:space="preserve">  basis. </t>
  </si>
  <si>
    <t xml:space="preserve">  Net farm income from operations is EBITDA - interest expenses - depreciation and is calculated on a pre-income tax</t>
  </si>
  <si>
    <r>
      <t>Interest Expense Ratio [AB</t>
    </r>
    <r>
      <rPr>
        <sz val="10"/>
        <rFont val="Calibri"/>
        <family val="2"/>
      </rPr>
      <t>÷</t>
    </r>
    <r>
      <rPr>
        <sz val="10"/>
        <rFont val="Arial"/>
        <family val="2"/>
      </rPr>
      <t xml:space="preserve">Y]*100 </t>
    </r>
  </si>
  <si>
    <r>
      <t>Net Farm Income Ratio [AC</t>
    </r>
    <r>
      <rPr>
        <sz val="10"/>
        <rFont val="Calibri"/>
        <family val="2"/>
      </rPr>
      <t>÷</t>
    </r>
    <r>
      <rPr>
        <sz val="10"/>
        <rFont val="Arial"/>
        <family val="2"/>
      </rPr>
      <t>Y]*100</t>
    </r>
  </si>
  <si>
    <t>Capital Debt Repayment Capacity and Margin, and Replacement Margin</t>
  </si>
  <si>
    <r>
      <t>Estimated amount of additional term debt the replacement margin calculated above could service?</t>
    </r>
    <r>
      <rPr>
        <b/>
        <vertAlign val="superscript"/>
        <sz val="10"/>
        <rFont val="Arial"/>
        <family val="2"/>
      </rPr>
      <t>5</t>
    </r>
  </si>
  <si>
    <r>
      <t>Projected</t>
    </r>
    <r>
      <rPr>
        <b/>
        <vertAlign val="superscript"/>
        <sz val="10"/>
        <rFont val="Arial"/>
        <family val="2"/>
      </rPr>
      <t>2</t>
    </r>
  </si>
  <si>
    <r>
      <rPr>
        <vertAlign val="superscript"/>
        <sz val="10"/>
        <rFont val="Arial"/>
        <family val="2"/>
      </rPr>
      <t xml:space="preserve">2 </t>
    </r>
    <r>
      <rPr>
        <sz val="10"/>
        <rFont val="Arial"/>
        <family val="2"/>
      </rPr>
      <t xml:space="preserve">In assessing proposed changes, it is best to consider one proposed change at a time. Enter your estimates for </t>
    </r>
  </si>
  <si>
    <r>
      <t>Worksheet 2. Financial Position and Performance Ratios</t>
    </r>
    <r>
      <rPr>
        <b/>
        <i/>
        <vertAlign val="superscript"/>
        <sz val="12"/>
        <rFont val="Arial"/>
        <family val="2"/>
      </rPr>
      <t>1</t>
    </r>
  </si>
  <si>
    <r>
      <t xml:space="preserve">1 </t>
    </r>
    <r>
      <rPr>
        <sz val="10"/>
        <rFont val="Arial"/>
        <family val="2"/>
      </rPr>
      <t>Alphabetical items in parentheses or brackets in the left-hand column refer to Worksheet 1.</t>
    </r>
  </si>
  <si>
    <r>
      <rPr>
        <vertAlign val="superscript"/>
        <sz val="10"/>
        <rFont val="Arial"/>
        <family val="2"/>
      </rPr>
      <t xml:space="preserve">1 </t>
    </r>
    <r>
      <rPr>
        <sz val="10"/>
        <rFont val="Arial"/>
        <family val="2"/>
      </rPr>
      <t>Alphabetical items</t>
    </r>
    <r>
      <rPr>
        <vertAlign val="superscript"/>
        <sz val="10"/>
        <rFont val="Arial"/>
        <family val="2"/>
      </rPr>
      <t xml:space="preserve"> </t>
    </r>
    <r>
      <rPr>
        <sz val="10"/>
        <rFont val="Arial"/>
        <family val="2"/>
      </rPr>
      <t xml:space="preserve">in parentheses or brackets refer to worksheet 1. </t>
    </r>
  </si>
  <si>
    <t>Calculations</t>
  </si>
  <si>
    <t>Increment</t>
  </si>
  <si>
    <t>Total Revenue</t>
  </si>
  <si>
    <t>Fixed Cost</t>
  </si>
  <si>
    <t>Var. Cost</t>
  </si>
  <si>
    <t>Size</t>
  </si>
  <si>
    <t>Total Cost</t>
  </si>
  <si>
    <t>Breakeven</t>
  </si>
  <si>
    <t>10% Lower Fixed Costs</t>
  </si>
  <si>
    <t xml:space="preserve">  on IRS Form 1040 Schedule F in fixed costs and deduct them from variable costs on line 3.</t>
  </si>
  <si>
    <t xml:space="preserve">  </t>
  </si>
  <si>
    <r>
      <t>Fixed Costs</t>
    </r>
    <r>
      <rPr>
        <vertAlign val="superscript"/>
        <sz val="10"/>
        <rFont val="Arial"/>
        <family val="2"/>
      </rPr>
      <t>2</t>
    </r>
  </si>
  <si>
    <r>
      <t>Variable Costs</t>
    </r>
    <r>
      <rPr>
        <vertAlign val="superscript"/>
        <sz val="10"/>
        <rFont val="Arial"/>
        <family val="2"/>
      </rPr>
      <t>3</t>
    </r>
  </si>
  <si>
    <r>
      <rPr>
        <vertAlign val="superscript"/>
        <sz val="10"/>
        <rFont val="Arial"/>
        <family val="2"/>
      </rPr>
      <t>5</t>
    </r>
    <r>
      <rPr>
        <sz val="10"/>
        <rFont val="Arial"/>
        <family val="2"/>
      </rPr>
      <t>The term contribution margin refers to the dollars of revenue available to pay fixed costs.</t>
    </r>
  </si>
  <si>
    <r>
      <rPr>
        <vertAlign val="superscript"/>
        <sz val="10"/>
        <rFont val="Arial"/>
        <family val="2"/>
      </rPr>
      <t>1</t>
    </r>
    <r>
      <rPr>
        <sz val="10"/>
        <rFont val="Arial"/>
        <family val="2"/>
      </rPr>
      <t>The financial  data is copied from Worksheet 4.</t>
    </r>
  </si>
  <si>
    <r>
      <t>Off-farm income</t>
    </r>
    <r>
      <rPr>
        <vertAlign val="superscript"/>
        <sz val="10"/>
        <rFont val="Arial"/>
        <family val="2"/>
      </rPr>
      <t>1</t>
    </r>
  </si>
  <si>
    <r>
      <t>Interest expense on term debt</t>
    </r>
    <r>
      <rPr>
        <vertAlign val="superscript"/>
        <sz val="10"/>
        <rFont val="Arial"/>
        <family val="2"/>
      </rPr>
      <t xml:space="preserve">2 </t>
    </r>
    <r>
      <rPr>
        <sz val="10"/>
        <rFont val="Arial"/>
        <family val="2"/>
      </rPr>
      <t xml:space="preserve"> (Item AB, worksheet 1, minus operating interest) </t>
    </r>
  </si>
  <si>
    <t>Replacement margin [9-10]</t>
  </si>
  <si>
    <r>
      <t>Term Debt and Capital Lease Coverage Ratio [6</t>
    </r>
    <r>
      <rPr>
        <b/>
        <sz val="10"/>
        <rFont val="Calibri"/>
        <family val="2"/>
      </rPr>
      <t>÷</t>
    </r>
    <r>
      <rPr>
        <b/>
        <sz val="10"/>
        <rFont val="Arial"/>
        <family val="2"/>
      </rPr>
      <t>(3+7+8)]</t>
    </r>
  </si>
  <si>
    <r>
      <rPr>
        <vertAlign val="superscript"/>
        <sz val="10"/>
        <rFont val="Arial"/>
        <family val="2"/>
      </rPr>
      <t>4</t>
    </r>
    <r>
      <rPr>
        <sz val="10"/>
        <rFont val="Arial"/>
        <family val="2"/>
      </rPr>
      <t xml:space="preserve">The proportion of revenues needed to cover variable costs is determined at the breakeven point. </t>
    </r>
  </si>
  <si>
    <r>
      <t>Variable Costs</t>
    </r>
    <r>
      <rPr>
        <vertAlign val="superscript"/>
        <sz val="10"/>
        <rFont val="Arial"/>
        <family val="2"/>
      </rPr>
      <t>4</t>
    </r>
    <r>
      <rPr>
        <sz val="10"/>
        <rFont val="Arial"/>
        <family val="2"/>
      </rPr>
      <t xml:space="preserve"> (Item Z)</t>
    </r>
  </si>
  <si>
    <t xml:space="preserve">  variable costs are assumed to be total operating expenses from item Z on Worksheet 1. If wages and salaries </t>
  </si>
  <si>
    <t xml:space="preserve">  actually paid to the owner-operator of the farm are  included in these expenses deduct these labor expenses </t>
  </si>
  <si>
    <t xml:space="preserve">  the wages and salaries deducted here are added to fixed costs on line 2.  </t>
  </si>
  <si>
    <t>Worksheet 5. Determining Breakeven Gross Revenues</t>
  </si>
  <si>
    <t>10% Lower Variable Costs</t>
  </si>
  <si>
    <t>Gross Revenues</t>
  </si>
  <si>
    <t xml:space="preserve">Gross Revenues = </t>
  </si>
  <si>
    <t xml:space="preserve">C. M. Ratio = </t>
  </si>
  <si>
    <t>Cont. Margin</t>
  </si>
  <si>
    <t>Revenue</t>
  </si>
  <si>
    <t>Var. Cost/Revenues Ratio =</t>
  </si>
  <si>
    <t>Actual Revenue</t>
  </si>
  <si>
    <t>Needs =</t>
  </si>
  <si>
    <t>Cost+Needs</t>
  </si>
  <si>
    <t xml:space="preserve">B. E. Cost at </t>
  </si>
  <si>
    <t xml:space="preserve">B.E. at Actual </t>
  </si>
  <si>
    <t>Increments</t>
  </si>
  <si>
    <t>Current Size</t>
  </si>
  <si>
    <r>
      <t>Variable Costs per $ of Revenue</t>
    </r>
    <r>
      <rPr>
        <vertAlign val="superscript"/>
        <sz val="10"/>
        <rFont val="Arial"/>
        <family val="2"/>
      </rPr>
      <t xml:space="preserve">4   </t>
    </r>
    <r>
      <rPr>
        <sz val="10"/>
        <rFont val="Arial"/>
        <family val="2"/>
      </rPr>
      <t xml:space="preserve"> (2÷3)</t>
    </r>
  </si>
  <si>
    <r>
      <t>Contribution Margin per $ of Revenue</t>
    </r>
    <r>
      <rPr>
        <vertAlign val="superscript"/>
        <sz val="10"/>
        <rFont val="Arial"/>
        <family val="2"/>
      </rPr>
      <t xml:space="preserve">5  </t>
    </r>
    <r>
      <rPr>
        <sz val="10"/>
        <rFont val="Arial"/>
        <family val="2"/>
      </rPr>
      <t>(1.0-A)</t>
    </r>
  </si>
  <si>
    <r>
      <rPr>
        <vertAlign val="superscript"/>
        <sz val="10"/>
        <rFont val="Arial"/>
        <family val="2"/>
      </rPr>
      <t>6</t>
    </r>
    <r>
      <rPr>
        <sz val="10"/>
        <rFont val="Arial"/>
        <family val="2"/>
      </rPr>
      <t xml:space="preserve">The size of business at which total revenues cover total fixed and variable costs. </t>
    </r>
  </si>
  <si>
    <t>Breakeven +</t>
  </si>
  <si>
    <r>
      <rPr>
        <vertAlign val="superscript"/>
        <sz val="10"/>
        <rFont val="Arial"/>
        <family val="2"/>
      </rPr>
      <t>2</t>
    </r>
    <r>
      <rPr>
        <sz val="10"/>
        <rFont val="Arial"/>
        <family val="2"/>
      </rPr>
      <t>Costs that do not vary with the production level production. These costs are the same as the fixed costs in Worksheet 4.</t>
    </r>
  </si>
  <si>
    <r>
      <rPr>
        <vertAlign val="superscript"/>
        <sz val="10"/>
        <rFont val="Arial"/>
        <family val="2"/>
      </rPr>
      <t>3</t>
    </r>
    <r>
      <rPr>
        <sz val="10"/>
        <rFont val="Arial"/>
        <family val="2"/>
      </rPr>
      <t>Costs that vary with the production level. These costs are the same as the variable costs in Worksheet 4.</t>
    </r>
  </si>
  <si>
    <r>
      <t>Operating Expense Ratio [Z</t>
    </r>
    <r>
      <rPr>
        <sz val="10"/>
        <rFont val="Calibri"/>
        <family val="2"/>
      </rPr>
      <t>÷</t>
    </r>
    <r>
      <rPr>
        <sz val="10"/>
        <rFont val="Arial"/>
        <family val="2"/>
      </rPr>
      <t xml:space="preserve">Y]*100 </t>
    </r>
  </si>
  <si>
    <t>Capital debt repayment margin [6-(3+7+8)]</t>
  </si>
  <si>
    <r>
      <t>Replacement Margin Coverage Ratio [6</t>
    </r>
    <r>
      <rPr>
        <b/>
        <sz val="10"/>
        <rFont val="Calibri"/>
        <family val="2"/>
      </rPr>
      <t>÷</t>
    </r>
    <r>
      <rPr>
        <b/>
        <sz val="10"/>
        <rFont val="Arial"/>
        <family val="2"/>
      </rPr>
      <t>(3+7+8+10)]</t>
    </r>
  </si>
  <si>
    <r>
      <t>Capital debt repayment capacity</t>
    </r>
    <r>
      <rPr>
        <b/>
        <vertAlign val="superscript"/>
        <sz val="10"/>
        <rFont val="Arial"/>
        <family val="2"/>
      </rPr>
      <t xml:space="preserve">  </t>
    </r>
    <r>
      <rPr>
        <b/>
        <sz val="10"/>
        <rFont val="Arial"/>
        <family val="2"/>
      </rPr>
      <t>[(1+2+3+4)-5]</t>
    </r>
  </si>
  <si>
    <r>
      <rPr>
        <vertAlign val="superscript"/>
        <sz val="10"/>
        <rFont val="Arial"/>
        <family val="2"/>
      </rPr>
      <t>7</t>
    </r>
    <r>
      <rPr>
        <sz val="10"/>
        <rFont val="Arial"/>
        <family val="2"/>
      </rPr>
      <t>This breakeven point recognizes that there is a need for funds beyond the payment of expense items. In addition to the fixed and variable costs included in Item D, this breakeven point includes the additional funds needed for annual principal payments on noncurrent debts, cash needed for unpaid operating debt from a prior period, and cash used for capital replacement. Sum the amounts on lines 7, 8, and 10 on Worksheet 3.</t>
    </r>
  </si>
  <si>
    <r>
      <t>Breakeven Revenue + Additional Needs</t>
    </r>
    <r>
      <rPr>
        <vertAlign val="superscript"/>
        <sz val="10"/>
        <rFont val="Arial"/>
        <family val="2"/>
      </rPr>
      <t xml:space="preserve">7 </t>
    </r>
    <r>
      <rPr>
        <sz val="10"/>
        <rFont val="Arial"/>
        <family val="2"/>
      </rPr>
      <t>[(1+Needs)÷B]</t>
    </r>
  </si>
  <si>
    <t>Enter data above</t>
  </si>
  <si>
    <t>Gross income (Schedule F, line 9)</t>
  </si>
  <si>
    <t>Depreciation (Schedule F, line 14)</t>
  </si>
  <si>
    <t>Mortgage interest (Schedule F, line 21a)</t>
  </si>
  <si>
    <t>Other interest paid (Schedule F, line 21b)</t>
  </si>
  <si>
    <t>Total expenses (Schedule F, line 33)</t>
  </si>
  <si>
    <t>Example Alternative 1</t>
  </si>
  <si>
    <t>Example Alternative 2</t>
  </si>
  <si>
    <t>Example Alternative 3</t>
  </si>
  <si>
    <r>
      <t>Breakeven Revenue</t>
    </r>
    <r>
      <rPr>
        <vertAlign val="superscript"/>
        <sz val="10"/>
        <rFont val="Arial"/>
        <family val="2"/>
      </rPr>
      <t xml:space="preserve">6 </t>
    </r>
    <r>
      <rPr>
        <sz val="10"/>
        <rFont val="Arial"/>
        <family val="2"/>
      </rPr>
      <t>(Line 1 amount ÷ B)</t>
    </r>
  </si>
  <si>
    <t>Percent of gross income to retain as a safety margin</t>
  </si>
  <si>
    <t>Additional term debt the margin would service [(11-17)÷18]</t>
  </si>
  <si>
    <t>Cash reserve safety margin [16 X Item Y, Worksheet 1]</t>
  </si>
  <si>
    <t>Cost of livestock sold (Schedule F, line 1b)</t>
  </si>
  <si>
    <t xml:space="preserve">Net farm income from operations (Item AC, worksheet 1) </t>
  </si>
  <si>
    <t>Enter your data in the unprotected cells colored yellow. The other cells are protected.</t>
  </si>
  <si>
    <t>Enter your data in the unprotected cells colored yellow. The other cells are protected,</t>
  </si>
  <si>
    <t>All cells on the worksheet are protected. Input data on earlier worksheets.</t>
  </si>
  <si>
    <t>Cash and savings</t>
  </si>
  <si>
    <t>Total current liabilities (farm only)</t>
  </si>
  <si>
    <t>Total current assets (farm only)</t>
  </si>
  <si>
    <t>Total assets (farm only)</t>
  </si>
  <si>
    <t>Total liabilities (farm only)</t>
  </si>
  <si>
    <t>Net worth (also referrred to as owner equity) [S-T]</t>
  </si>
  <si>
    <t>Accounts payable (open accounts) and other accrued expenses</t>
  </si>
  <si>
    <t>Section 179 expense</t>
  </si>
  <si>
    <t>Depreciation (without section 179 expense)</t>
  </si>
  <si>
    <t>C1</t>
  </si>
  <si>
    <t>C2</t>
  </si>
  <si>
    <r>
      <t>Depreciation Expense Ratio [C2</t>
    </r>
    <r>
      <rPr>
        <sz val="10"/>
        <rFont val="Calibri"/>
        <family val="2"/>
      </rPr>
      <t>÷</t>
    </r>
    <r>
      <rPr>
        <sz val="10"/>
        <rFont val="Arial"/>
        <family val="2"/>
      </rPr>
      <t xml:space="preserve">Y]*100 </t>
    </r>
  </si>
  <si>
    <t>Average</t>
  </si>
  <si>
    <t>S1</t>
  </si>
  <si>
    <t>T1</t>
  </si>
  <si>
    <t>U1</t>
  </si>
  <si>
    <t>S2</t>
  </si>
  <si>
    <t>T2</t>
  </si>
  <si>
    <t>U2</t>
  </si>
  <si>
    <r>
      <t>Fixed Costs</t>
    </r>
    <r>
      <rPr>
        <vertAlign val="superscript"/>
        <sz val="10"/>
        <rFont val="Arial"/>
        <family val="2"/>
      </rPr>
      <t xml:space="preserve">3 </t>
    </r>
    <r>
      <rPr>
        <sz val="10"/>
        <rFont val="Arial"/>
        <family val="2"/>
      </rPr>
      <t>(Items C2+X+AB)</t>
    </r>
  </si>
  <si>
    <t xml:space="preserve">  Enter actual or estimated family living expenses if a sole proprietorship.</t>
  </si>
  <si>
    <r>
      <t xml:space="preserve">   </t>
    </r>
    <r>
      <rPr>
        <sz val="10"/>
        <rFont val="Arial"/>
        <family val="2"/>
      </rPr>
      <t>Enter owner withdrawals from the business for family living expenses if a partnership or similar entity.</t>
    </r>
  </si>
  <si>
    <r>
      <rPr>
        <vertAlign val="superscript"/>
        <sz val="10"/>
        <rFont val="Arial"/>
        <family val="2"/>
      </rPr>
      <t xml:space="preserve">2 </t>
    </r>
    <r>
      <rPr>
        <sz val="10"/>
        <rFont val="Arial"/>
        <family val="2"/>
      </rPr>
      <t>Earnings before interest, income tax, depreciation, and amortization expenses.</t>
    </r>
  </si>
  <si>
    <r>
      <t xml:space="preserve">3 </t>
    </r>
    <r>
      <rPr>
        <sz val="10"/>
        <rFont val="Arial"/>
        <family val="2"/>
      </rPr>
      <t xml:space="preserve">Exclude large, unusual and infrequent gains or losses which are not recurring, such as the sale of land. </t>
    </r>
  </si>
  <si>
    <r>
      <t xml:space="preserve">1 </t>
    </r>
    <r>
      <rPr>
        <sz val="10"/>
        <rFont val="Arial"/>
        <family val="2"/>
      </rPr>
      <t>Enter $0 if all the owner-operator's compensation is included as wages in total expenses in item F above.</t>
    </r>
  </si>
  <si>
    <r>
      <t>Net farm income from operations</t>
    </r>
    <r>
      <rPr>
        <vertAlign val="superscript"/>
        <sz val="10"/>
        <rFont val="Arial"/>
        <family val="2"/>
      </rPr>
      <t>3</t>
    </r>
    <r>
      <rPr>
        <sz val="10"/>
        <rFont val="Arial"/>
        <family val="2"/>
      </rPr>
      <t xml:space="preserve"> [AA-AB-C2]</t>
    </r>
  </si>
  <si>
    <r>
      <t>EBITDA</t>
    </r>
    <r>
      <rPr>
        <vertAlign val="superscript"/>
        <sz val="10"/>
        <rFont val="Agency FB"/>
        <family val="2"/>
      </rPr>
      <t>2</t>
    </r>
    <r>
      <rPr>
        <sz val="10"/>
        <rFont val="Arial"/>
        <family val="2"/>
      </rPr>
      <t xml:space="preserve"> [Y-Z]</t>
    </r>
  </si>
  <si>
    <r>
      <t>Family living expenses (all families supported by the farm)</t>
    </r>
    <r>
      <rPr>
        <vertAlign val="superscript"/>
        <sz val="10"/>
        <rFont val="Arial"/>
        <family val="2"/>
      </rPr>
      <t>1</t>
    </r>
  </si>
  <si>
    <r>
      <rPr>
        <vertAlign val="superscript"/>
        <sz val="10"/>
        <rFont val="Arial"/>
        <family val="2"/>
      </rPr>
      <t xml:space="preserve">3 </t>
    </r>
    <r>
      <rPr>
        <sz val="10"/>
        <rFont val="Arial"/>
        <family val="2"/>
      </rPr>
      <t xml:space="preserve">Depreciation, interest, and family living.  These costs do not vary directly with the level of production. </t>
    </r>
  </si>
  <si>
    <t xml:space="preserve">  If a more precise estimate is desired, include the insurance and property tax expenses reported</t>
  </si>
  <si>
    <r>
      <t xml:space="preserve">4 </t>
    </r>
    <r>
      <rPr>
        <sz val="10"/>
        <rFont val="Arial"/>
        <family val="2"/>
      </rPr>
      <t xml:space="preserve">Variable costs are costs which vary with the level of production. For the amounts shown in the Actual column, </t>
    </r>
  </si>
  <si>
    <t xml:space="preserve">  from total operating expenses in item Z on Worksheet 1 to arrive at variable costs for line 4.  Make sure that </t>
  </si>
  <si>
    <r>
      <rPr>
        <vertAlign val="superscript"/>
        <sz val="10"/>
        <rFont val="Arial"/>
        <family val="2"/>
      </rPr>
      <t xml:space="preserve">2 </t>
    </r>
    <r>
      <rPr>
        <sz val="10"/>
        <rFont val="Arial"/>
        <family val="2"/>
      </rPr>
      <t xml:space="preserve">Enter amount of interest paid on term debt if different from mortgage interest reported on the tax return. </t>
    </r>
  </si>
  <si>
    <r>
      <t>Family living expenses</t>
    </r>
    <r>
      <rPr>
        <vertAlign val="superscript"/>
        <sz val="10"/>
        <rFont val="Arial"/>
        <family val="2"/>
      </rPr>
      <t>3</t>
    </r>
  </si>
  <si>
    <r>
      <t xml:space="preserve">3 </t>
    </r>
    <r>
      <rPr>
        <sz val="10"/>
        <rFont val="Arial"/>
        <family val="2"/>
      </rPr>
      <t>The amount on Line X, Worksheet 1.</t>
    </r>
  </si>
  <si>
    <r>
      <rPr>
        <vertAlign val="superscript"/>
        <sz val="10"/>
        <rFont val="Arial"/>
        <family val="2"/>
      </rPr>
      <t xml:space="preserve">4 </t>
    </r>
    <r>
      <rPr>
        <sz val="10"/>
        <rFont val="Arial"/>
        <family val="2"/>
      </rPr>
      <t xml:space="preserve">The amount of cash used for down payments or "boot" when making capital purchases.  Do not include cash  </t>
    </r>
  </si>
  <si>
    <t xml:space="preserve">  financed with loans.  If the actual amount of cash used for capital replacement is zero or abnormally low</t>
  </si>
  <si>
    <t xml:space="preserve">  use a number that reflects the average amount of cash used for capital replacement over the last five years. </t>
  </si>
  <si>
    <r>
      <rPr>
        <vertAlign val="superscript"/>
        <sz val="10"/>
        <rFont val="Arial"/>
        <family val="2"/>
      </rPr>
      <t xml:space="preserve">5 </t>
    </r>
    <r>
      <rPr>
        <sz val="10"/>
        <rFont val="Arial"/>
        <family val="2"/>
      </rPr>
      <t xml:space="preserve">This assumes the calculated replacement margin will recur every year during the repayment period. </t>
    </r>
  </si>
  <si>
    <t xml:space="preserve">  The actual replacement margin available each year is likely to vary considerably.  So, it would not be prudent</t>
  </si>
  <si>
    <t xml:space="preserve">  from a risk management perspective to plan on the full amount on line 11 being available for additional debt </t>
  </si>
  <si>
    <t xml:space="preserve">  provide a margin of safety should be increased in more financially risky farm businesses. </t>
  </si>
  <si>
    <t xml:space="preserve">  service every year.  On line 17, a portion of the farm's revenue is retained to provide a margin of safety. </t>
  </si>
  <si>
    <t xml:space="preserve">  The minimum that would be prudent to retain for low risk operations is 5%.  The amount retained in order to </t>
  </si>
  <si>
    <t>Estimated interest rate available on new term debt for the term entered on line 14</t>
  </si>
  <si>
    <r>
      <rPr>
        <vertAlign val="superscript"/>
        <sz val="10"/>
        <rFont val="Arial"/>
        <family val="2"/>
      </rPr>
      <t xml:space="preserve">1 </t>
    </r>
    <r>
      <rPr>
        <sz val="10"/>
        <rFont val="Arial"/>
        <family val="2"/>
      </rPr>
      <t>Net off-farm income minus income and social security taxes</t>
    </r>
  </si>
  <si>
    <r>
      <t>Working Capital/Gross Revenue Ratio [(N-O)</t>
    </r>
    <r>
      <rPr>
        <sz val="10"/>
        <rFont val="Calibri"/>
        <family val="2"/>
      </rPr>
      <t>÷</t>
    </r>
    <r>
      <rPr>
        <sz val="10"/>
        <rFont val="Arial"/>
        <family val="2"/>
      </rPr>
      <t>Y]*100</t>
    </r>
  </si>
  <si>
    <r>
      <t>Debt-to-Asset Ratio [T1</t>
    </r>
    <r>
      <rPr>
        <sz val="10"/>
        <rFont val="Calibri"/>
        <family val="2"/>
      </rPr>
      <t>÷</t>
    </r>
    <r>
      <rPr>
        <sz val="10"/>
        <rFont val="Arial"/>
        <family val="2"/>
      </rPr>
      <t>S1]*100</t>
    </r>
  </si>
  <si>
    <r>
      <t>Debt-to-Equity Ratio [T1</t>
    </r>
    <r>
      <rPr>
        <sz val="10"/>
        <rFont val="Calibri"/>
        <family val="2"/>
      </rPr>
      <t>÷</t>
    </r>
    <r>
      <rPr>
        <sz val="10"/>
        <rFont val="Arial"/>
        <family val="2"/>
      </rPr>
      <t>U1]*100</t>
    </r>
  </si>
  <si>
    <r>
      <t>Revenue per Full-Time Laborer [Y</t>
    </r>
    <r>
      <rPr>
        <sz val="10"/>
        <rFont val="Calibri"/>
        <family val="2"/>
      </rPr>
      <t>÷W]</t>
    </r>
  </si>
  <si>
    <t>Depreciation (Item C2, worksheet 1)</t>
  </si>
  <si>
    <t>Interest Cost Adjustment [7/5]</t>
  </si>
  <si>
    <t>Financial Structure [5/6]</t>
  </si>
  <si>
    <t>Supplies and prepaid expenses</t>
  </si>
  <si>
    <t>S3</t>
  </si>
  <si>
    <t>T3</t>
  </si>
  <si>
    <t>U3</t>
  </si>
  <si>
    <r>
      <t>Return on Assets [(AC+AB-X)</t>
    </r>
    <r>
      <rPr>
        <sz val="10"/>
        <rFont val="Calibri"/>
        <family val="2"/>
      </rPr>
      <t>÷</t>
    </r>
    <r>
      <rPr>
        <sz val="10"/>
        <rFont val="Arial"/>
        <family val="2"/>
      </rPr>
      <t>S3]*100</t>
    </r>
  </si>
  <si>
    <r>
      <t>Return on Equity [(AC-X)</t>
    </r>
    <r>
      <rPr>
        <sz val="10"/>
        <rFont val="Calibri"/>
        <family val="2"/>
      </rPr>
      <t>÷</t>
    </r>
    <r>
      <rPr>
        <sz val="10"/>
        <rFont val="Arial"/>
        <family val="2"/>
      </rPr>
      <t>U3]*100</t>
    </r>
  </si>
  <si>
    <r>
      <t>Asset Turnover Ratio [Y</t>
    </r>
    <r>
      <rPr>
        <sz val="10"/>
        <rFont val="Calibri"/>
        <family val="2"/>
      </rPr>
      <t>÷</t>
    </r>
    <r>
      <rPr>
        <sz val="10"/>
        <rFont val="Arial"/>
        <family val="2"/>
      </rPr>
      <t>S3]*100</t>
    </r>
  </si>
  <si>
    <t>Total Farm Assets (Item S3)</t>
  </si>
  <si>
    <t>Owner Equity (Item U3)</t>
  </si>
  <si>
    <r>
      <t>Cash used for capital replacement (or capital replacement allowance)</t>
    </r>
    <r>
      <rPr>
        <vertAlign val="superscript"/>
        <sz val="10"/>
        <rFont val="Arial"/>
        <family val="2"/>
      </rPr>
      <t>4</t>
    </r>
  </si>
  <si>
    <t>Worksheet 4. Assessing the Effect of Changes in Revenue and Cost on Financial Performance</t>
  </si>
  <si>
    <t>Net Income after family living withdrawals (1-2-3)</t>
  </si>
  <si>
    <t>Breeding livestock sales (Form 4797)</t>
  </si>
  <si>
    <t>1/1/2018</t>
  </si>
  <si>
    <t>12/31/2018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</si>
</sst>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8" formatCode="&quot;$&quot;#,##0.00_);[Red]\(&quot;$&quot;#,##0.00\)"/>
    <numFmt numFmtId="42" formatCode="_(&quot;$&quot;* #,##0_);_(&quot;$&quot;* \(#,##0\);_(&quot;$&quot;* &quot;-&quot;_);_(@_)"/>
    <numFmt numFmtId="44" formatCode="_(&quot;$&quot;* #,##0.00_);_(&quot;$&quot;* \(#,##0.00\);_(&quot;$&quot;* &quot;-&quot;??_);_(@_)"/>
    <numFmt numFmtId="164" formatCode="0.000"/>
    <numFmt numFmtId="165" formatCode="0.000%"/>
    <numFmt numFmtId="166" formatCode="_(&quot;$&quot;* #,##0_);_(&quot;$&quot;* \(#,##0\);_(&quot;$&quot;* &quot;-&quot;??_);_(@_)"/>
    <numFmt numFmtId="167" formatCode="0.0%"/>
    <numFmt numFmtId="168" formatCode="_(&quot;$&quot;* #,##0.00000_);_(&quot;$&quot;* \(#,##0.00000\);_(&quot;$&quot;* &quot;-&quot;?????_);_(@_)"/>
    <numFmt numFmtId="169" formatCode="_(&quot;$&quot;* #,##0.0000_);_(&quot;$&quot;* \(#,##0.0000\);_(&quot;$&quot;* &quot;-&quot;?????_);_(@_)"/>
    <numFmt numFmtId="170" formatCode="_(&quot;$&quot;* #,##0_);_(&quot;$&quot;* \(#,##0\);_(&quot;$&quot;* &quot;-&quot;?????_);_(@_)"/>
    <numFmt numFmtId="171" formatCode="0.0000%"/>
    <numFmt numFmtId="172" formatCode="_(&quot;$&quot;* #,##0.000_);_(&quot;$&quot;* \(#,##0.000\);_(&quot;$&quot;* &quot;-&quot;?????_);_(@_)"/>
    <numFmt numFmtId="173" formatCode="0_);\(0\)"/>
    <numFmt numFmtId="174" formatCode="#,##0.000_);\(#,##0.000\)"/>
    <numFmt numFmtId="175" formatCode="#,##0.0_);\(#,##0.0\)"/>
    <numFmt numFmtId="176" formatCode="0.00000_);\(0.00000\)"/>
  </numFmts>
  <fonts count="21">
    <font>
      <sz val="10"/>
      <name val="Arial"/>
    </font>
    <font>
      <sz val="11"/>
      <color theme="1"/>
      <name val="Calibri"/>
      <family val="2"/>
      <scheme val="minor"/>
    </font>
    <font>
      <b/>
      <sz val="10"/>
      <name val="Arial"/>
      <family val="2"/>
    </font>
    <font>
      <sz val="10"/>
      <name val="Arial"/>
      <family val="2"/>
    </font>
    <font>
      <b/>
      <i/>
      <sz val="12"/>
      <name val="Arial"/>
      <family val="2"/>
    </font>
    <font>
      <b/>
      <i/>
      <sz val="12"/>
      <name val="Arial"/>
      <family val="2"/>
    </font>
    <font>
      <b/>
      <sz val="10"/>
      <name val="Arial"/>
      <family val="2"/>
    </font>
    <font>
      <sz val="10"/>
      <color indexed="56"/>
      <name val="Arial"/>
      <family val="2"/>
    </font>
    <font>
      <vertAlign val="superscript"/>
      <sz val="10"/>
      <name val="Arial"/>
      <family val="2"/>
    </font>
    <font>
      <sz val="10"/>
      <color indexed="24"/>
      <name val="Arial"/>
      <family val="2"/>
    </font>
    <font>
      <sz val="10"/>
      <name val="Arial"/>
      <family val="2"/>
    </font>
    <font>
      <vertAlign val="superscript"/>
      <sz val="10"/>
      <name val="Agency FB"/>
      <family val="2"/>
    </font>
    <font>
      <b/>
      <vertAlign val="superscript"/>
      <sz val="10"/>
      <name val="Arial"/>
      <family val="2"/>
    </font>
    <font>
      <b/>
      <sz val="10"/>
      <name val="Calibri"/>
      <family val="2"/>
    </font>
    <font>
      <sz val="10"/>
      <name val="Calibri"/>
      <family val="2"/>
    </font>
    <font>
      <b/>
      <i/>
      <vertAlign val="superscript"/>
      <sz val="12"/>
      <name val="Arial"/>
      <family val="2"/>
    </font>
    <font>
      <sz val="10"/>
      <color theme="1"/>
      <name val="Arial"/>
      <family val="2"/>
    </font>
    <font>
      <b/>
      <sz val="14"/>
      <color rgb="FF002060"/>
      <name val="Arial"/>
      <family val="2"/>
    </font>
    <font>
      <b/>
      <sz val="11"/>
      <color theme="1"/>
      <name val="Calibri"/>
      <family val="2"/>
      <scheme val="minor"/>
    </font>
    <font>
      <b/>
      <i/>
      <sz val="11"/>
      <name val="Arial"/>
      <family val="2"/>
    </font>
    <font>
      <sz val="11"/>
      <name val="Arial"/>
      <family val="2"/>
    </font>
  </fonts>
  <fills count="4">
    <fill>
      <patternFill patternType="none"/>
    </fill>
    <fill>
      <patternFill patternType="gray125"/>
    </fill>
    <fill>
      <patternFill patternType="solid">
        <fgColor rgb="FFFFFFCC"/>
      </patternFill>
    </fill>
    <fill>
      <patternFill patternType="solid">
        <fgColor theme="4" tint="0.59999389629810485"/>
        <bgColor indexed="65"/>
      </patternFill>
    </fill>
  </fills>
  <borders count="4">
    <border>
      <left/>
      <right/>
      <top/>
      <bottom/>
      <diagonal/>
    </border>
    <border>
      <left/>
      <right/>
      <top/>
      <bottom style="medium">
        <color indexed="64"/>
      </bottom>
      <diagonal/>
    </border>
    <border>
      <left/>
      <right/>
      <top style="medium">
        <color indexed="64"/>
      </top>
      <bottom/>
      <diagonal/>
    </border>
    <border>
      <left style="thin">
        <color rgb="FFB2B2B2"/>
      </left>
      <right style="thin">
        <color rgb="FFB2B2B2"/>
      </right>
      <top style="thin">
        <color rgb="FFB2B2B2"/>
      </top>
      <bottom style="thin">
        <color rgb="FFB2B2B2"/>
      </bottom>
      <diagonal/>
    </border>
  </borders>
  <cellStyleXfs count="6">
    <xf numFmtId="0" fontId="0" fillId="0" borderId="0"/>
    <xf numFmtId="44" fontId="3" fillId="0" borderId="0" applyFont="0" applyFill="0" applyBorder="0" applyAlignment="0" applyProtection="0"/>
    <xf numFmtId="9" fontId="3" fillId="0" borderId="0" applyFont="0" applyFill="0" applyBorder="0" applyAlignment="0" applyProtection="0"/>
    <xf numFmtId="0" fontId="10" fillId="0" borderId="0"/>
    <xf numFmtId="0" fontId="1" fillId="3" borderId="0" applyNumberFormat="0" applyBorder="0" applyAlignment="0" applyProtection="0"/>
    <xf numFmtId="5" fontId="3" fillId="2" borderId="3">
      <protection locked="0"/>
    </xf>
  </cellStyleXfs>
  <cellXfs count="146">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44" fontId="0" fillId="0" borderId="0" xfId="0" applyNumberFormat="1"/>
    <xf numFmtId="164" fontId="0" fillId="0" borderId="0" xfId="0" applyNumberFormat="1"/>
    <xf numFmtId="165" fontId="0" fillId="0" borderId="0" xfId="0" applyNumberFormat="1"/>
    <xf numFmtId="0" fontId="7" fillId="0" borderId="0" xfId="0" applyFont="1" applyProtection="1">
      <protection locked="0"/>
    </xf>
    <xf numFmtId="0" fontId="2" fillId="0" borderId="1" xfId="0" applyFont="1" applyBorder="1"/>
    <xf numFmtId="0" fontId="0" fillId="0" borderId="1" xfId="0" applyBorder="1"/>
    <xf numFmtId="0" fontId="2" fillId="0" borderId="0" xfId="0" applyFont="1" applyBorder="1"/>
    <xf numFmtId="0" fontId="0" fillId="0" borderId="0" xfId="0" applyBorder="1"/>
    <xf numFmtId="49" fontId="0" fillId="0" borderId="0" xfId="0" applyNumberFormat="1"/>
    <xf numFmtId="49" fontId="0" fillId="0" borderId="0" xfId="0" applyNumberFormat="1" applyAlignment="1">
      <alignment horizontal="center"/>
    </xf>
    <xf numFmtId="0" fontId="0" fillId="0" borderId="1" xfId="0" applyBorder="1" applyAlignment="1">
      <alignment horizontal="center"/>
    </xf>
    <xf numFmtId="0" fontId="9" fillId="0" borderId="0" xfId="0" applyFont="1" applyAlignment="1" applyProtection="1">
      <alignment horizontal="center"/>
      <protection locked="0"/>
    </xf>
    <xf numFmtId="0" fontId="10" fillId="0" borderId="0" xfId="0" applyFont="1"/>
    <xf numFmtId="0" fontId="0" fillId="0" borderId="0" xfId="0" applyAlignment="1">
      <alignment horizontal="center" vertical="center"/>
    </xf>
    <xf numFmtId="0" fontId="10" fillId="0" borderId="0" xfId="1" applyNumberFormat="1" applyFont="1" applyProtection="1">
      <protection locked="0"/>
    </xf>
    <xf numFmtId="166" fontId="0" fillId="0" borderId="0" xfId="0" applyNumberFormat="1"/>
    <xf numFmtId="166" fontId="0" fillId="0" borderId="0" xfId="0" applyNumberFormat="1" applyAlignment="1">
      <alignment horizontal="center"/>
    </xf>
    <xf numFmtId="0" fontId="0" fillId="0" borderId="0" xfId="0" applyNumberFormat="1"/>
    <xf numFmtId="0" fontId="6" fillId="0" borderId="0" xfId="0" applyFont="1"/>
    <xf numFmtId="0" fontId="10" fillId="0" borderId="0" xfId="0" applyFont="1" applyAlignment="1">
      <alignment horizontal="center"/>
    </xf>
    <xf numFmtId="0" fontId="10" fillId="0" borderId="0" xfId="1" applyNumberFormat="1" applyFont="1" applyProtection="1"/>
    <xf numFmtId="167" fontId="0" fillId="0" borderId="0" xfId="0" applyNumberFormat="1" applyAlignment="1">
      <alignment horizontal="center"/>
    </xf>
    <xf numFmtId="0" fontId="10" fillId="0" borderId="0" xfId="1" applyNumberFormat="1" applyFont="1" applyFill="1" applyProtection="1"/>
    <xf numFmtId="0" fontId="8" fillId="0" borderId="0" xfId="0" applyFont="1"/>
    <xf numFmtId="167" fontId="0" fillId="0" borderId="0" xfId="0" applyNumberFormat="1"/>
    <xf numFmtId="49" fontId="10" fillId="0" borderId="0" xfId="0" applyNumberFormat="1" applyFont="1"/>
    <xf numFmtId="8" fontId="0" fillId="0" borderId="0" xfId="0" applyNumberFormat="1"/>
    <xf numFmtId="0" fontId="10" fillId="0" borderId="0" xfId="0" applyFont="1" applyAlignment="1">
      <alignment horizontal="center" vertical="center"/>
    </xf>
    <xf numFmtId="0" fontId="0" fillId="0" borderId="0" xfId="0" applyBorder="1" applyAlignment="1">
      <alignment horizontal="center"/>
    </xf>
    <xf numFmtId="0" fontId="3" fillId="0" borderId="0" xfId="0" applyFont="1"/>
    <xf numFmtId="0" fontId="3" fillId="0" borderId="0" xfId="0" applyFont="1" applyFill="1" applyBorder="1"/>
    <xf numFmtId="167" fontId="0" fillId="0" borderId="0" xfId="2" applyNumberFormat="1" applyFont="1" applyAlignment="1">
      <alignment horizontal="center"/>
    </xf>
    <xf numFmtId="39" fontId="0" fillId="0" borderId="0" xfId="0" applyNumberFormat="1" applyAlignment="1">
      <alignment horizontal="center"/>
    </xf>
    <xf numFmtId="167" fontId="10" fillId="0" borderId="0" xfId="0" applyNumberFormat="1" applyFont="1" applyAlignment="1">
      <alignment horizontal="center"/>
    </xf>
    <xf numFmtId="2" fontId="10" fillId="0" borderId="0" xfId="0" applyNumberFormat="1" applyFont="1" applyAlignment="1">
      <alignment horizontal="center"/>
    </xf>
    <xf numFmtId="0" fontId="0" fillId="0" borderId="0" xfId="0" applyAlignment="1"/>
    <xf numFmtId="0" fontId="3" fillId="0" borderId="0" xfId="0" applyFont="1" applyAlignment="1"/>
    <xf numFmtId="0" fontId="3" fillId="0" borderId="0" xfId="0" applyFont="1" applyAlignment="1">
      <alignment vertical="center" wrapText="1"/>
    </xf>
    <xf numFmtId="166" fontId="0" fillId="0" borderId="0" xfId="0" applyNumberFormat="1" applyAlignment="1">
      <alignment horizontal="center" vertical="center"/>
    </xf>
    <xf numFmtId="0" fontId="0" fillId="0" borderId="0" xfId="0" applyAlignment="1">
      <alignment vertical="center"/>
    </xf>
    <xf numFmtId="167" fontId="3" fillId="0" borderId="0" xfId="0" applyNumberFormat="1" applyFont="1" applyFill="1" applyAlignment="1" applyProtection="1">
      <alignment horizontal="center"/>
      <protection locked="0"/>
    </xf>
    <xf numFmtId="0" fontId="3" fillId="0" borderId="0" xfId="0" applyFont="1" applyProtection="1"/>
    <xf numFmtId="0" fontId="0" fillId="0" borderId="0" xfId="0" applyAlignment="1"/>
    <xf numFmtId="0" fontId="0" fillId="0" borderId="0" xfId="0" applyAlignment="1">
      <alignment horizontal="center"/>
    </xf>
    <xf numFmtId="0" fontId="8" fillId="0" borderId="0" xfId="0" applyFont="1" applyAlignment="1">
      <alignment horizontal="left"/>
    </xf>
    <xf numFmtId="0" fontId="0" fillId="0" borderId="0" xfId="0" applyAlignment="1">
      <alignment horizontal="center"/>
    </xf>
    <xf numFmtId="0" fontId="8" fillId="0" borderId="0" xfId="0" applyFont="1" applyAlignment="1">
      <alignment horizontal="center"/>
    </xf>
    <xf numFmtId="0" fontId="2" fillId="0" borderId="1" xfId="0" applyFont="1" applyBorder="1" applyAlignment="1">
      <alignment horizontal="center"/>
    </xf>
    <xf numFmtId="42" fontId="0" fillId="0" borderId="0" xfId="0" applyNumberFormat="1"/>
    <xf numFmtId="0" fontId="0" fillId="0" borderId="2" xfId="0" applyBorder="1"/>
    <xf numFmtId="44" fontId="0" fillId="0" borderId="0" xfId="1" applyFont="1"/>
    <xf numFmtId="166" fontId="0" fillId="0" borderId="0" xfId="1" applyNumberFormat="1" applyFont="1"/>
    <xf numFmtId="169" fontId="0" fillId="0" borderId="0" xfId="0" applyNumberFormat="1"/>
    <xf numFmtId="170" fontId="0" fillId="0" borderId="0" xfId="0" applyNumberFormat="1"/>
    <xf numFmtId="0" fontId="3" fillId="0" borderId="0" xfId="0" applyFont="1" applyAlignment="1">
      <alignment horizontal="center"/>
    </xf>
    <xf numFmtId="0" fontId="3" fillId="0" borderId="0" xfId="0" applyFont="1"/>
    <xf numFmtId="0" fontId="0" fillId="0" borderId="2" xfId="0" applyBorder="1" applyAlignment="1">
      <alignment horizontal="center"/>
    </xf>
    <xf numFmtId="0" fontId="2" fillId="0" borderId="0" xfId="0" applyFont="1" applyAlignment="1">
      <alignment horizontal="left"/>
    </xf>
    <xf numFmtId="0" fontId="3" fillId="0" borderId="0" xfId="0" applyFont="1" applyBorder="1"/>
    <xf numFmtId="0" fontId="3" fillId="0" borderId="0" xfId="1" applyNumberFormat="1" applyFont="1" applyProtection="1">
      <protection locked="0"/>
    </xf>
    <xf numFmtId="42" fontId="3" fillId="0" borderId="0" xfId="0" applyNumberFormat="1" applyFont="1"/>
    <xf numFmtId="168" fontId="3" fillId="0" borderId="0" xfId="0" applyNumberFormat="1" applyFont="1"/>
    <xf numFmtId="0" fontId="3" fillId="0" borderId="1" xfId="0" applyFont="1" applyBorder="1" applyAlignment="1">
      <alignment horizontal="center"/>
    </xf>
    <xf numFmtId="0" fontId="3" fillId="0" borderId="1" xfId="0" applyFont="1" applyBorder="1"/>
    <xf numFmtId="0" fontId="3" fillId="0" borderId="0" xfId="0" applyFont="1"/>
    <xf numFmtId="0" fontId="3" fillId="0" borderId="0" xfId="0" applyFont="1"/>
    <xf numFmtId="171" fontId="0" fillId="0" borderId="0" xfId="0" applyNumberFormat="1"/>
    <xf numFmtId="166" fontId="3" fillId="0" borderId="0" xfId="0" applyNumberFormat="1" applyFont="1"/>
    <xf numFmtId="170" fontId="3" fillId="0" borderId="0" xfId="0" applyNumberFormat="1" applyFont="1"/>
    <xf numFmtId="0" fontId="3" fillId="0" borderId="0" xfId="0" applyFont="1"/>
    <xf numFmtId="0" fontId="3" fillId="0" borderId="0" xfId="0" applyFont="1"/>
    <xf numFmtId="0" fontId="3" fillId="0" borderId="0" xfId="0" applyFont="1" applyAlignment="1">
      <alignment horizontal="center"/>
    </xf>
    <xf numFmtId="0" fontId="3" fillId="0" borderId="0" xfId="0" applyFont="1" applyAlignment="1">
      <alignment horizontal="center"/>
    </xf>
    <xf numFmtId="0" fontId="0" fillId="0" borderId="0" xfId="0"/>
    <xf numFmtId="0" fontId="3" fillId="0" borderId="0" xfId="0" applyFont="1"/>
    <xf numFmtId="0" fontId="3" fillId="0" borderId="0" xfId="0" applyFont="1"/>
    <xf numFmtId="0" fontId="3" fillId="0" borderId="0" xfId="0" applyFont="1"/>
    <xf numFmtId="0" fontId="3" fillId="0" borderId="0" xfId="0" applyFont="1"/>
    <xf numFmtId="0" fontId="3" fillId="0" borderId="0" xfId="0" applyFont="1"/>
    <xf numFmtId="0" fontId="0" fillId="0" borderId="0" xfId="0" applyFill="1" applyAlignment="1" applyProtection="1">
      <alignment horizontal="center" vertical="top"/>
      <protection locked="0"/>
    </xf>
    <xf numFmtId="0" fontId="3" fillId="0" borderId="0" xfId="0" applyFont="1"/>
    <xf numFmtId="0" fontId="3" fillId="0" borderId="0" xfId="0" applyFont="1"/>
    <xf numFmtId="0" fontId="0" fillId="0" borderId="0" xfId="0" applyBorder="1"/>
    <xf numFmtId="0" fontId="3" fillId="0" borderId="0" xfId="0" applyFont="1"/>
    <xf numFmtId="0" fontId="3" fillId="0" borderId="0" xfId="0" applyFont="1"/>
    <xf numFmtId="166" fontId="10" fillId="0" borderId="0" xfId="3" applyNumberFormat="1" applyAlignment="1">
      <alignment horizontal="left"/>
    </xf>
    <xf numFmtId="0" fontId="3" fillId="0" borderId="0" xfId="0" applyFont="1"/>
    <xf numFmtId="172" fontId="3" fillId="0" borderId="0" xfId="0" applyNumberFormat="1" applyFont="1"/>
    <xf numFmtId="0" fontId="3" fillId="0" borderId="0" xfId="0" applyFont="1"/>
    <xf numFmtId="0" fontId="3" fillId="0" borderId="0" xfId="0" applyFont="1"/>
    <xf numFmtId="0" fontId="10" fillId="0" borderId="0" xfId="3"/>
    <xf numFmtId="5" fontId="3" fillId="2" borderId="3" xfId="5">
      <protection locked="0"/>
    </xf>
    <xf numFmtId="37" fontId="3" fillId="2" borderId="3" xfId="5" applyNumberFormat="1">
      <protection locked="0"/>
    </xf>
    <xf numFmtId="49" fontId="2" fillId="2" borderId="3" xfId="5" applyNumberFormat="1" applyFont="1" applyAlignment="1">
      <alignment horizontal="center"/>
      <protection locked="0"/>
    </xf>
    <xf numFmtId="37" fontId="10" fillId="0" borderId="0" xfId="0" applyNumberFormat="1" applyFont="1" applyFill="1" applyProtection="1"/>
    <xf numFmtId="174" fontId="3" fillId="2" borderId="3" xfId="5" applyNumberFormat="1">
      <protection locked="0"/>
    </xf>
    <xf numFmtId="167" fontId="3" fillId="2" borderId="3" xfId="5" applyNumberFormat="1">
      <protection locked="0"/>
    </xf>
    <xf numFmtId="167" fontId="3" fillId="2" borderId="3" xfId="5" applyNumberFormat="1" applyAlignment="1">
      <alignment horizontal="center"/>
      <protection locked="0"/>
    </xf>
    <xf numFmtId="39" fontId="3" fillId="2" borderId="3" xfId="5" applyNumberFormat="1" applyAlignment="1">
      <alignment horizontal="center"/>
      <protection locked="0"/>
    </xf>
    <xf numFmtId="5" fontId="0" fillId="0" borderId="0" xfId="0" applyNumberFormat="1" applyAlignment="1">
      <alignment horizontal="center"/>
    </xf>
    <xf numFmtId="5" fontId="3" fillId="2" borderId="3" xfId="5" applyAlignment="1">
      <alignment horizontal="center"/>
      <protection locked="0"/>
    </xf>
    <xf numFmtId="5" fontId="0" fillId="0" borderId="0" xfId="0" applyNumberFormat="1" applyAlignment="1">
      <alignment horizontal="right"/>
    </xf>
    <xf numFmtId="5" fontId="0" fillId="0" borderId="0" xfId="0" applyNumberFormat="1" applyFill="1" applyAlignment="1">
      <alignment horizontal="right"/>
    </xf>
    <xf numFmtId="167" fontId="0" fillId="0" borderId="0" xfId="0" applyNumberFormat="1" applyAlignment="1">
      <alignment horizontal="right"/>
    </xf>
    <xf numFmtId="0" fontId="10" fillId="0" borderId="0" xfId="0" applyFont="1" applyAlignment="1">
      <alignment horizontal="right"/>
    </xf>
    <xf numFmtId="175" fontId="3" fillId="2" borderId="3" xfId="5" applyNumberFormat="1">
      <protection locked="0"/>
    </xf>
    <xf numFmtId="0" fontId="18" fillId="3" borderId="1" xfId="4" applyFont="1" applyBorder="1" applyAlignment="1" applyProtection="1">
      <alignment horizontal="center" vertical="top" wrapText="1"/>
      <protection locked="0"/>
    </xf>
    <xf numFmtId="5" fontId="16" fillId="0" borderId="0" xfId="0" applyNumberFormat="1" applyFont="1" applyFill="1" applyProtection="1">
      <protection locked="0"/>
    </xf>
    <xf numFmtId="5" fontId="0" fillId="0" borderId="0" xfId="0" applyNumberFormat="1" applyAlignment="1">
      <alignment vertical="center"/>
    </xf>
    <xf numFmtId="5" fontId="0" fillId="0" borderId="0" xfId="0" applyNumberFormat="1"/>
    <xf numFmtId="5" fontId="16" fillId="0" borderId="0" xfId="0" applyNumberFormat="1" applyFont="1" applyFill="1" applyProtection="1"/>
    <xf numFmtId="173" fontId="2" fillId="2" borderId="3" xfId="5" applyNumberFormat="1" applyFont="1" applyAlignment="1" applyProtection="1">
      <alignment horizontal="center"/>
      <protection locked="0"/>
    </xf>
    <xf numFmtId="5" fontId="3" fillId="2" borderId="3" xfId="5" applyNumberFormat="1" applyAlignment="1" applyProtection="1">
      <alignment horizontal="right"/>
      <protection locked="0"/>
    </xf>
    <xf numFmtId="37" fontId="3" fillId="2" borderId="3" xfId="5" applyNumberFormat="1" applyProtection="1">
      <protection locked="0"/>
    </xf>
    <xf numFmtId="37" fontId="3" fillId="0" borderId="0" xfId="0" applyNumberFormat="1" applyFont="1" applyFill="1" applyProtection="1"/>
    <xf numFmtId="5" fontId="10" fillId="0" borderId="0" xfId="1" applyNumberFormat="1" applyFont="1" applyAlignment="1">
      <alignment horizontal="right"/>
    </xf>
    <xf numFmtId="176" fontId="10" fillId="0" borderId="0" xfId="3" applyNumberFormat="1" applyAlignment="1">
      <alignment horizontal="right"/>
    </xf>
    <xf numFmtId="5" fontId="3" fillId="0" borderId="3" xfId="5" applyFill="1" applyProtection="1"/>
    <xf numFmtId="37" fontId="3" fillId="0" borderId="3" xfId="5" applyNumberFormat="1" applyFill="1">
      <protection locked="0"/>
    </xf>
    <xf numFmtId="0" fontId="3" fillId="0" borderId="0" xfId="0" applyFont="1"/>
    <xf numFmtId="0" fontId="17" fillId="0" borderId="0" xfId="0" applyFont="1" applyAlignment="1">
      <alignment horizontal="center" vertical="center"/>
    </xf>
    <xf numFmtId="0" fontId="8" fillId="0" borderId="0" xfId="0" applyFont="1" applyBorder="1" applyAlignment="1"/>
    <xf numFmtId="0" fontId="0" fillId="0" borderId="0" xfId="0" applyBorder="1"/>
    <xf numFmtId="0" fontId="3" fillId="0" borderId="0" xfId="0" applyFont="1" applyAlignment="1"/>
    <xf numFmtId="0" fontId="0" fillId="0" borderId="0" xfId="0" applyAlignment="1"/>
    <xf numFmtId="0" fontId="8" fillId="0" borderId="0" xfId="0" applyFont="1" applyAlignment="1"/>
    <xf numFmtId="49" fontId="3" fillId="0" borderId="0" xfId="0" applyNumberFormat="1" applyFont="1" applyAlignment="1"/>
    <xf numFmtId="0" fontId="4" fillId="0" borderId="0" xfId="0" applyFont="1" applyAlignment="1">
      <alignment horizontal="center"/>
    </xf>
    <xf numFmtId="0" fontId="3" fillId="0" borderId="1" xfId="0" applyFont="1" applyBorder="1" applyAlignment="1" applyProtection="1">
      <alignment horizontal="center"/>
      <protection locked="0"/>
    </xf>
    <xf numFmtId="0" fontId="0" fillId="0" borderId="1" xfId="0" applyBorder="1" applyAlignment="1">
      <alignment horizontal="center"/>
    </xf>
    <xf numFmtId="0" fontId="5" fillId="0" borderId="0" xfId="0" applyFont="1" applyAlignment="1">
      <alignment horizontal="center"/>
    </xf>
    <xf numFmtId="0" fontId="3" fillId="0" borderId="1" xfId="0" applyFont="1" applyBorder="1" applyAlignment="1">
      <alignment horizontal="center"/>
    </xf>
    <xf numFmtId="0" fontId="17" fillId="0" borderId="0" xfId="0" applyFont="1" applyAlignment="1">
      <alignment horizontal="center"/>
    </xf>
    <xf numFmtId="0" fontId="19" fillId="0" borderId="0" xfId="0" applyFont="1" applyAlignment="1">
      <alignment horizontal="center"/>
    </xf>
    <xf numFmtId="0" fontId="20" fillId="0" borderId="0" xfId="0" applyFont="1" applyAlignment="1"/>
    <xf numFmtId="0" fontId="3" fillId="0" borderId="0" xfId="0" applyFont="1" applyBorder="1" applyAlignment="1">
      <alignment horizontal="right" vertical="top"/>
    </xf>
    <xf numFmtId="0" fontId="3" fillId="0" borderId="0" xfId="0" applyFont="1" applyAlignment="1">
      <alignment wrapText="1"/>
    </xf>
    <xf numFmtId="0" fontId="3" fillId="0" borderId="0" xfId="0" applyFont="1"/>
    <xf numFmtId="0" fontId="3" fillId="0" borderId="2" xfId="0" applyFont="1" applyBorder="1"/>
    <xf numFmtId="0" fontId="2" fillId="0" borderId="0" xfId="0" applyFont="1" applyBorder="1" applyAlignment="1">
      <alignment horizontal="center" wrapText="1"/>
    </xf>
    <xf numFmtId="0" fontId="2" fillId="0" borderId="1" xfId="0" applyFont="1" applyBorder="1" applyAlignment="1">
      <alignment horizontal="center" wrapText="1"/>
    </xf>
    <xf numFmtId="0" fontId="3" fillId="0" borderId="0" xfId="0" applyFont="1" applyAlignment="1">
      <alignment horizontal="left" wrapText="1"/>
    </xf>
  </cellXfs>
  <cellStyles count="6">
    <cellStyle name="40% - Accent1" xfId="4" builtinId="31"/>
    <cellStyle name="Currency" xfId="1" builtinId="4"/>
    <cellStyle name="Normal" xfId="0" builtinId="0"/>
    <cellStyle name="Normal 2" xfId="3" xr:uid="{00000000-0005-0000-0000-000003000000}"/>
    <cellStyle name="Percent" xfId="2" builtinId="5"/>
    <cellStyle name="Style 1" xfId="5"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color rgb="FFFFF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Breakeven Farm Business </a:t>
            </a:r>
            <a:r>
              <a:rPr lang="en-US" sz="1800" b="1" i="0" u="none" strike="noStrike" baseline="0"/>
              <a:t>Size </a:t>
            </a:r>
            <a:r>
              <a:rPr lang="en-US"/>
              <a:t> </a:t>
            </a:r>
          </a:p>
        </c:rich>
      </c:tx>
      <c:overlay val="1"/>
    </c:title>
    <c:autoTitleDeleted val="0"/>
    <c:plotArea>
      <c:layout>
        <c:manualLayout>
          <c:layoutTarget val="inner"/>
          <c:xMode val="edge"/>
          <c:yMode val="edge"/>
          <c:x val="0.17053530507558004"/>
          <c:y val="0.15165982356043028"/>
          <c:w val="0.5743737390839917"/>
          <c:h val="0.56239502908851935"/>
        </c:manualLayout>
      </c:layout>
      <c:scatterChart>
        <c:scatterStyle val="lineMarker"/>
        <c:varyColors val="0"/>
        <c:ser>
          <c:idx val="0"/>
          <c:order val="0"/>
          <c:tx>
            <c:strRef>
              <c:f>Breakeven!$L$17</c:f>
              <c:strCache>
                <c:ptCount val="1"/>
                <c:pt idx="0">
                  <c:v>Fixed Cost</c:v>
                </c:pt>
              </c:strCache>
            </c:strRef>
          </c:tx>
          <c:spPr>
            <a:ln>
              <a:prstDash val="lgDash"/>
            </a:ln>
          </c:spPr>
          <c:marker>
            <c:symbol val="none"/>
          </c:marker>
          <c:xVal>
            <c:numRef>
              <c:f>Breakeven!$K$18:$K$33</c:f>
              <c:numCache>
                <c:formatCode>_("$"* #,##0_);_("$"* \(#,##0\);_("$"* "-"??_);_(@_)</c:formatCode>
                <c:ptCount val="16"/>
                <c:pt idx="0" formatCode="_(&quot;$&quot;* #,##0.00_);_(&quot;$&quot;* \(#,##0.00\);_(&quot;$&quot;* &quot;-&quot;??_);_(@_)">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Breakeven!$L$18:$L$33</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extLst>
            <c:ext xmlns:c16="http://schemas.microsoft.com/office/drawing/2014/chart" uri="{C3380CC4-5D6E-409C-BE32-E72D297353CC}">
              <c16:uniqueId val="{00000000-6F2B-459E-BA7F-8A70E25AAC93}"/>
            </c:ext>
          </c:extLst>
        </c:ser>
        <c:ser>
          <c:idx val="1"/>
          <c:order val="1"/>
          <c:tx>
            <c:strRef>
              <c:f>Breakeven!$N$17</c:f>
              <c:strCache>
                <c:ptCount val="1"/>
                <c:pt idx="0">
                  <c:v>Total Cost</c:v>
                </c:pt>
              </c:strCache>
            </c:strRef>
          </c:tx>
          <c:spPr>
            <a:ln>
              <a:prstDash val="sysDash"/>
            </a:ln>
          </c:spPr>
          <c:marker>
            <c:symbol val="none"/>
          </c:marker>
          <c:xVal>
            <c:numRef>
              <c:f>Breakeven!$K$18:$K$33</c:f>
              <c:numCache>
                <c:formatCode>_("$"* #,##0_);_("$"* \(#,##0\);_("$"* "-"??_);_(@_)</c:formatCode>
                <c:ptCount val="16"/>
                <c:pt idx="0" formatCode="_(&quot;$&quot;* #,##0.00_);_(&quot;$&quot;* \(#,##0.00\);_(&quot;$&quot;* &quot;-&quot;??_);_(@_)">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Breakeven!$N$18:$N$33</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extLst>
            <c:ext xmlns:c16="http://schemas.microsoft.com/office/drawing/2014/chart" uri="{C3380CC4-5D6E-409C-BE32-E72D297353CC}">
              <c16:uniqueId val="{00000001-6F2B-459E-BA7F-8A70E25AAC93}"/>
            </c:ext>
          </c:extLst>
        </c:ser>
        <c:ser>
          <c:idx val="2"/>
          <c:order val="2"/>
          <c:tx>
            <c:strRef>
              <c:f>Breakeven!$P$17</c:f>
              <c:strCache>
                <c:ptCount val="1"/>
                <c:pt idx="0">
                  <c:v>Total Revenue</c:v>
                </c:pt>
              </c:strCache>
            </c:strRef>
          </c:tx>
          <c:spPr>
            <a:ln>
              <a:solidFill>
                <a:srgbClr val="00B050"/>
              </a:solidFill>
            </a:ln>
          </c:spPr>
          <c:marker>
            <c:symbol val="none"/>
          </c:marker>
          <c:xVal>
            <c:numRef>
              <c:f>Breakeven!$K$18:$K$33</c:f>
              <c:numCache>
                <c:formatCode>_("$"* #,##0_);_("$"* \(#,##0\);_("$"* "-"??_);_(@_)</c:formatCode>
                <c:ptCount val="16"/>
                <c:pt idx="0" formatCode="_(&quot;$&quot;* #,##0.00_);_(&quot;$&quot;* \(#,##0.00\);_(&quot;$&quot;* &quot;-&quot;??_);_(@_)">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Breakeven!$Q$38:$Q$53</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extLst>
            <c:ext xmlns:c16="http://schemas.microsoft.com/office/drawing/2014/chart" uri="{C3380CC4-5D6E-409C-BE32-E72D297353CC}">
              <c16:uniqueId val="{00000002-6F2B-459E-BA7F-8A70E25AAC93}"/>
            </c:ext>
          </c:extLst>
        </c:ser>
        <c:ser>
          <c:idx val="3"/>
          <c:order val="3"/>
          <c:tx>
            <c:strRef>
              <c:f>Breakeven!$Q$17</c:f>
              <c:strCache>
                <c:ptCount val="1"/>
                <c:pt idx="0">
                  <c:v>Breakeven</c:v>
                </c:pt>
              </c:strCache>
            </c:strRef>
          </c:tx>
          <c:spPr>
            <a:ln>
              <a:solidFill>
                <a:prstClr val="black"/>
              </a:solidFill>
              <a:prstDash val="dash"/>
            </a:ln>
          </c:spPr>
          <c:marker>
            <c:symbol val="none"/>
          </c:marker>
          <c:xVal>
            <c:strRef>
              <c:f>Breakeven!$Q$18:$Q$33</c:f>
              <c:strCache>
                <c:ptCount val="16"/>
                <c:pt idx="0">
                  <c:v> Enter data above </c:v>
                </c:pt>
                <c:pt idx="1">
                  <c:v> Enter data above </c:v>
                </c:pt>
                <c:pt idx="2">
                  <c:v> Enter data above </c:v>
                </c:pt>
                <c:pt idx="3">
                  <c:v> Enter data above </c:v>
                </c:pt>
                <c:pt idx="4">
                  <c:v> Enter data above </c:v>
                </c:pt>
                <c:pt idx="5">
                  <c:v> Enter data above </c:v>
                </c:pt>
                <c:pt idx="6">
                  <c:v> Enter data above </c:v>
                </c:pt>
                <c:pt idx="7">
                  <c:v> Enter data above </c:v>
                </c:pt>
                <c:pt idx="8">
                  <c:v> Enter data above </c:v>
                </c:pt>
                <c:pt idx="9">
                  <c:v> Enter data above </c:v>
                </c:pt>
                <c:pt idx="10">
                  <c:v> Enter data above </c:v>
                </c:pt>
                <c:pt idx="11">
                  <c:v> Enter data above </c:v>
                </c:pt>
                <c:pt idx="12">
                  <c:v> Enter data above </c:v>
                </c:pt>
                <c:pt idx="13">
                  <c:v> Enter data above </c:v>
                </c:pt>
                <c:pt idx="14">
                  <c:v> Enter data above </c:v>
                </c:pt>
                <c:pt idx="15">
                  <c:v> Enter data above </c:v>
                </c:pt>
              </c:strCache>
            </c:strRef>
          </c:xVal>
          <c:yVal>
            <c:numRef>
              <c:f>Breakeven!$P$18:$P$33</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extLst>
            <c:ext xmlns:c16="http://schemas.microsoft.com/office/drawing/2014/chart" uri="{C3380CC4-5D6E-409C-BE32-E72D297353CC}">
              <c16:uniqueId val="{00000003-6F2B-459E-BA7F-8A70E25AAC93}"/>
            </c:ext>
          </c:extLst>
        </c:ser>
        <c:ser>
          <c:idx val="4"/>
          <c:order val="4"/>
          <c:tx>
            <c:strRef>
              <c:f>Breakeven!$R$17</c:f>
              <c:strCache>
                <c:ptCount val="1"/>
                <c:pt idx="0">
                  <c:v>Breakeven +</c:v>
                </c:pt>
              </c:strCache>
            </c:strRef>
          </c:tx>
          <c:spPr>
            <a:ln cmpd="dbl">
              <a:solidFill>
                <a:schemeClr val="accent6">
                  <a:lumMod val="75000"/>
                </a:schemeClr>
              </a:solidFill>
              <a:prstDash val="lgDashDot"/>
            </a:ln>
          </c:spPr>
          <c:marker>
            <c:symbol val="none"/>
          </c:marker>
          <c:xVal>
            <c:strRef>
              <c:f>Breakeven!$R$18:$R$33</c:f>
              <c:strCache>
                <c:ptCount val="16"/>
                <c:pt idx="0">
                  <c:v> Enter data above </c:v>
                </c:pt>
                <c:pt idx="1">
                  <c:v> Enter data above </c:v>
                </c:pt>
                <c:pt idx="2">
                  <c:v> Enter data above </c:v>
                </c:pt>
                <c:pt idx="3">
                  <c:v> Enter data above </c:v>
                </c:pt>
                <c:pt idx="4">
                  <c:v> Enter data above </c:v>
                </c:pt>
                <c:pt idx="5">
                  <c:v> Enter data above </c:v>
                </c:pt>
                <c:pt idx="6">
                  <c:v> Enter data above </c:v>
                </c:pt>
                <c:pt idx="7">
                  <c:v> Enter data above </c:v>
                </c:pt>
                <c:pt idx="8">
                  <c:v> Enter data above </c:v>
                </c:pt>
                <c:pt idx="9">
                  <c:v> Enter data above </c:v>
                </c:pt>
                <c:pt idx="10">
                  <c:v> Enter data above </c:v>
                </c:pt>
                <c:pt idx="11">
                  <c:v> Enter data above </c:v>
                </c:pt>
                <c:pt idx="12">
                  <c:v> Enter data above </c:v>
                </c:pt>
                <c:pt idx="13">
                  <c:v> Enter data above </c:v>
                </c:pt>
                <c:pt idx="14">
                  <c:v> Enter data above </c:v>
                </c:pt>
                <c:pt idx="15">
                  <c:v> Enter data above </c:v>
                </c:pt>
              </c:strCache>
            </c:strRef>
          </c:xVal>
          <c:yVal>
            <c:numRef>
              <c:f>Breakeven!$P$18:$P$33</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extLst>
            <c:ext xmlns:c16="http://schemas.microsoft.com/office/drawing/2014/chart" uri="{C3380CC4-5D6E-409C-BE32-E72D297353CC}">
              <c16:uniqueId val="{00000004-6F2B-459E-BA7F-8A70E25AAC93}"/>
            </c:ext>
          </c:extLst>
        </c:ser>
        <c:ser>
          <c:idx val="5"/>
          <c:order val="5"/>
          <c:tx>
            <c:strRef>
              <c:f>Breakeven!$S$17</c:f>
              <c:strCache>
                <c:ptCount val="1"/>
                <c:pt idx="0">
                  <c:v>Current Size</c:v>
                </c:pt>
              </c:strCache>
            </c:strRef>
          </c:tx>
          <c:spPr>
            <a:ln>
              <a:solidFill>
                <a:srgbClr val="FF0000"/>
              </a:solidFill>
              <a:prstDash val="sysDot"/>
            </a:ln>
          </c:spPr>
          <c:marker>
            <c:symbol val="none"/>
          </c:marker>
          <c:xVal>
            <c:numRef>
              <c:f>Breakeven!$S$18:$S$33</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Breakeven!$P$18:$P$33</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extLst>
            <c:ext xmlns:c16="http://schemas.microsoft.com/office/drawing/2014/chart" uri="{C3380CC4-5D6E-409C-BE32-E72D297353CC}">
              <c16:uniqueId val="{00000005-6F2B-459E-BA7F-8A70E25AAC93}"/>
            </c:ext>
          </c:extLst>
        </c:ser>
        <c:dLbls>
          <c:showLegendKey val="0"/>
          <c:showVal val="0"/>
          <c:showCatName val="0"/>
          <c:showSerName val="0"/>
          <c:showPercent val="0"/>
          <c:showBubbleSize val="0"/>
        </c:dLbls>
        <c:axId val="583050008"/>
        <c:axId val="583050400"/>
      </c:scatterChart>
      <c:valAx>
        <c:axId val="583050008"/>
        <c:scaling>
          <c:orientation val="minMax"/>
        </c:scaling>
        <c:delete val="0"/>
        <c:axPos val="b"/>
        <c:title>
          <c:tx>
            <c:rich>
              <a:bodyPr/>
              <a:lstStyle/>
              <a:p>
                <a:pPr>
                  <a:defRPr/>
                </a:pPr>
                <a:r>
                  <a:rPr lang="en-US"/>
                  <a:t>Farm Size Measured in $1,000 Dollars of Revenue</a:t>
                </a:r>
              </a:p>
            </c:rich>
          </c:tx>
          <c:layout>
            <c:manualLayout>
              <c:xMode val="edge"/>
              <c:yMode val="edge"/>
              <c:x val="0.26511765886126765"/>
              <c:y val="0.87081855561255972"/>
            </c:manualLayout>
          </c:layout>
          <c:overlay val="0"/>
        </c:title>
        <c:numFmt formatCode="&quot;$&quot;#,##0" sourceLinked="0"/>
        <c:majorTickMark val="out"/>
        <c:minorTickMark val="none"/>
        <c:tickLblPos val="nextTo"/>
        <c:txPr>
          <a:bodyPr rot="5400000" vert="horz"/>
          <a:lstStyle/>
          <a:p>
            <a:pPr>
              <a:defRPr/>
            </a:pPr>
            <a:endParaRPr lang="en-US"/>
          </a:p>
        </c:txPr>
        <c:crossAx val="583050400"/>
        <c:crosses val="autoZero"/>
        <c:crossBetween val="midCat"/>
        <c:majorUnit val="250000"/>
        <c:dispUnits>
          <c:builtInUnit val="thousands"/>
        </c:dispUnits>
      </c:valAx>
      <c:valAx>
        <c:axId val="583050400"/>
        <c:scaling>
          <c:orientation val="minMax"/>
        </c:scaling>
        <c:delete val="0"/>
        <c:axPos val="l"/>
        <c:majorGridlines/>
        <c:title>
          <c:tx>
            <c:rich>
              <a:bodyPr rot="-5400000" vert="horz"/>
              <a:lstStyle/>
              <a:p>
                <a:pPr>
                  <a:defRPr/>
                </a:pPr>
                <a:r>
                  <a:rPr lang="en-US"/>
                  <a:t>$1,000 Dollars of Revenue or Cost</a:t>
                </a:r>
              </a:p>
            </c:rich>
          </c:tx>
          <c:overlay val="0"/>
        </c:title>
        <c:numFmt formatCode="_(&quot;$&quot;* #,##0_);_(&quot;$&quot;* \(#,##0\);_(&quot;$&quot;* &quot;-&quot;_);_(@_)" sourceLinked="1"/>
        <c:majorTickMark val="out"/>
        <c:minorTickMark val="none"/>
        <c:tickLblPos val="nextTo"/>
        <c:crossAx val="583050008"/>
        <c:crosses val="autoZero"/>
        <c:crossBetween val="midCat"/>
        <c:dispUnits>
          <c:builtInUnit val="thousands"/>
        </c:dispUnits>
      </c:valAx>
    </c:plotArea>
    <c:legend>
      <c:legendPos val="r"/>
      <c:layout>
        <c:manualLayout>
          <c:xMode val="edge"/>
          <c:yMode val="edge"/>
          <c:x val="0.7733224246487822"/>
          <c:y val="0.20582684643398055"/>
          <c:w val="0.20259267591551028"/>
          <c:h val="0.43498417079308488"/>
        </c:manualLayout>
      </c:layout>
      <c:overlay val="0"/>
    </c:legend>
    <c:plotVisOnly val="0"/>
    <c:dispBlanksAs val="gap"/>
    <c:showDLblsOverMax val="0"/>
  </c:chart>
  <c:printSettings>
    <c:headerFooter/>
    <c:pageMargins b="0.750000000000002" l="0.70000000000000062" r="0.70000000000000062" t="0.750000000000002"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114301</xdr:colOff>
      <xdr:row>23</xdr:row>
      <xdr:rowOff>85724</xdr:rowOff>
    </xdr:from>
    <xdr:to>
      <xdr:col>7</xdr:col>
      <xdr:colOff>895350</xdr:colOff>
      <xdr:row>47</xdr:row>
      <xdr:rowOff>133350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127"/>
  <sheetViews>
    <sheetView zoomScale="150" zoomScaleNormal="150" workbookViewId="0"/>
  </sheetViews>
  <sheetFormatPr baseColWidth="10" defaultColWidth="8.83203125" defaultRowHeight="13"/>
  <cols>
    <col min="1" max="1" width="5.83203125" customWidth="1"/>
    <col min="2" max="2" width="56.83203125" customWidth="1"/>
    <col min="3" max="3" width="2.83203125" style="2" customWidth="1"/>
    <col min="4" max="4" width="14.6640625" customWidth="1"/>
    <col min="5" max="5" width="2.5" style="2" customWidth="1"/>
    <col min="6" max="6" width="14.33203125" customWidth="1"/>
    <col min="7" max="7" width="3.6640625" customWidth="1"/>
    <col min="8" max="8" width="13.6640625" customWidth="1"/>
  </cols>
  <sheetData>
    <row r="2" spans="1:7" ht="18">
      <c r="A2" s="124" t="s">
        <v>45</v>
      </c>
      <c r="B2" s="124"/>
      <c r="C2" s="124"/>
      <c r="D2" s="124"/>
      <c r="E2" s="124"/>
      <c r="F2" s="124"/>
    </row>
    <row r="5" spans="1:7" ht="16">
      <c r="A5" s="131" t="s">
        <v>53</v>
      </c>
      <c r="B5" s="131"/>
      <c r="C5" s="131"/>
      <c r="D5" s="131"/>
      <c r="E5" s="131"/>
      <c r="F5" s="131"/>
    </row>
    <row r="6" spans="1:7" ht="14" thickBot="1">
      <c r="A6" s="132" t="s">
        <v>143</v>
      </c>
      <c r="B6" s="133"/>
      <c r="C6" s="133"/>
      <c r="D6" s="133"/>
      <c r="E6" s="133"/>
      <c r="F6" s="133"/>
      <c r="G6" s="133"/>
    </row>
    <row r="7" spans="1:7">
      <c r="A7" s="11"/>
      <c r="B7" s="11"/>
      <c r="C7" s="32"/>
      <c r="D7" s="11"/>
      <c r="E7" s="32"/>
      <c r="F7" s="11"/>
      <c r="G7" s="11"/>
    </row>
    <row r="9" spans="1:7" ht="14" thickBot="1">
      <c r="A9" s="8" t="s">
        <v>22</v>
      </c>
      <c r="B9" s="9"/>
      <c r="D9" s="115">
        <v>2018</v>
      </c>
    </row>
    <row r="10" spans="1:7">
      <c r="B10" s="81" t="s">
        <v>141</v>
      </c>
      <c r="C10" s="2" t="s">
        <v>13</v>
      </c>
      <c r="D10" s="116">
        <v>0</v>
      </c>
    </row>
    <row r="11" spans="1:7">
      <c r="B11" s="81" t="s">
        <v>129</v>
      </c>
      <c r="C11" s="2" t="s">
        <v>15</v>
      </c>
      <c r="D11" s="117">
        <v>0</v>
      </c>
    </row>
    <row r="12" spans="1:7" s="77" customFormat="1">
      <c r="B12" s="90" t="s">
        <v>130</v>
      </c>
      <c r="C12" s="49" t="s">
        <v>16</v>
      </c>
      <c r="D12" s="117">
        <v>0</v>
      </c>
      <c r="E12" s="49"/>
    </row>
    <row r="13" spans="1:7" s="77" customFormat="1">
      <c r="B13" s="90" t="s">
        <v>153</v>
      </c>
      <c r="C13" s="49" t="s">
        <v>155</v>
      </c>
      <c r="D13" s="117">
        <v>0</v>
      </c>
      <c r="E13" s="49"/>
    </row>
    <row r="14" spans="1:7">
      <c r="B14" s="81" t="s">
        <v>154</v>
      </c>
      <c r="C14" s="17" t="s">
        <v>156</v>
      </c>
      <c r="D14" s="118">
        <f>D12-D13</f>
        <v>0</v>
      </c>
    </row>
    <row r="15" spans="1:7">
      <c r="B15" s="81" t="s">
        <v>131</v>
      </c>
      <c r="C15" s="2" t="s">
        <v>17</v>
      </c>
      <c r="D15" s="117">
        <v>0</v>
      </c>
    </row>
    <row r="16" spans="1:7">
      <c r="B16" s="81" t="s">
        <v>132</v>
      </c>
      <c r="C16" s="2" t="s">
        <v>18</v>
      </c>
      <c r="D16" s="117">
        <v>0</v>
      </c>
    </row>
    <row r="17" spans="1:8">
      <c r="B17" s="81" t="s">
        <v>133</v>
      </c>
      <c r="C17" s="17" t="s">
        <v>19</v>
      </c>
      <c r="D17" s="117">
        <v>0</v>
      </c>
    </row>
    <row r="18" spans="1:8">
      <c r="D18" s="24"/>
    </row>
    <row r="19" spans="1:8" ht="14" thickBot="1">
      <c r="A19" s="8" t="s">
        <v>23</v>
      </c>
      <c r="B19" s="9"/>
      <c r="D19" s="3" t="s">
        <v>0</v>
      </c>
      <c r="F19" s="3" t="s">
        <v>1</v>
      </c>
      <c r="H19" s="3" t="s">
        <v>158</v>
      </c>
    </row>
    <row r="20" spans="1:8">
      <c r="A20" s="10"/>
      <c r="B20" s="11" t="s">
        <v>20</v>
      </c>
      <c r="D20" s="97" t="s">
        <v>212</v>
      </c>
      <c r="E20" s="15"/>
      <c r="F20" s="97" t="s">
        <v>213</v>
      </c>
      <c r="H20" s="94"/>
    </row>
    <row r="21" spans="1:8" ht="9" customHeight="1">
      <c r="A21" s="10"/>
      <c r="B21" s="11"/>
      <c r="D21" s="3"/>
      <c r="F21" s="3"/>
    </row>
    <row r="22" spans="1:8">
      <c r="B22" t="s">
        <v>146</v>
      </c>
      <c r="C22" s="2" t="s">
        <v>24</v>
      </c>
      <c r="D22" s="95">
        <v>0</v>
      </c>
      <c r="E22" s="23" t="s">
        <v>29</v>
      </c>
      <c r="F22" s="95">
        <v>0</v>
      </c>
    </row>
    <row r="23" spans="1:8">
      <c r="B23" s="85" t="s">
        <v>148</v>
      </c>
      <c r="C23" s="2" t="s">
        <v>25</v>
      </c>
      <c r="D23" s="96">
        <v>0</v>
      </c>
      <c r="E23" s="23" t="s">
        <v>30</v>
      </c>
      <c r="F23" s="96">
        <v>0</v>
      </c>
    </row>
    <row r="24" spans="1:8">
      <c r="B24" t="s">
        <v>147</v>
      </c>
      <c r="C24" s="2" t="s">
        <v>2</v>
      </c>
      <c r="D24" s="96">
        <v>0</v>
      </c>
      <c r="E24" s="23" t="s">
        <v>31</v>
      </c>
      <c r="F24" s="96">
        <v>0</v>
      </c>
    </row>
    <row r="25" spans="1:8">
      <c r="B25" s="85" t="s">
        <v>199</v>
      </c>
      <c r="C25" s="2" t="s">
        <v>26</v>
      </c>
      <c r="D25" s="96">
        <v>0</v>
      </c>
      <c r="E25" s="23" t="s">
        <v>32</v>
      </c>
      <c r="F25" s="96">
        <v>0</v>
      </c>
    </row>
    <row r="26" spans="1:8">
      <c r="B26" s="16" t="s">
        <v>44</v>
      </c>
      <c r="C26" s="2" t="s">
        <v>27</v>
      </c>
      <c r="D26" s="96">
        <v>0</v>
      </c>
      <c r="E26" s="23" t="s">
        <v>33</v>
      </c>
      <c r="F26" s="96">
        <v>0</v>
      </c>
    </row>
    <row r="27" spans="1:8">
      <c r="B27" s="88" t="s">
        <v>152</v>
      </c>
      <c r="C27" s="2" t="s">
        <v>28</v>
      </c>
      <c r="D27" s="96">
        <v>0</v>
      </c>
      <c r="E27" s="23" t="s">
        <v>34</v>
      </c>
      <c r="F27" s="96">
        <v>0</v>
      </c>
    </row>
    <row r="28" spans="1:8">
      <c r="B28" t="s">
        <v>149</v>
      </c>
      <c r="C28" s="2" t="s">
        <v>159</v>
      </c>
      <c r="D28" s="96">
        <v>0</v>
      </c>
      <c r="E28" s="76" t="s">
        <v>162</v>
      </c>
      <c r="F28" s="96">
        <v>0</v>
      </c>
      <c r="G28" s="76" t="s">
        <v>200</v>
      </c>
      <c r="H28" s="121">
        <f>AVERAGE(D28, F28)</f>
        <v>0</v>
      </c>
    </row>
    <row r="29" spans="1:8">
      <c r="B29" t="s">
        <v>150</v>
      </c>
      <c r="C29" s="2" t="s">
        <v>160</v>
      </c>
      <c r="D29" s="96">
        <v>0</v>
      </c>
      <c r="E29" s="76" t="s">
        <v>163</v>
      </c>
      <c r="F29" s="96">
        <v>0</v>
      </c>
      <c r="G29" s="76" t="s">
        <v>201</v>
      </c>
      <c r="H29" s="122">
        <f>AVERAGE(D29, F29)</f>
        <v>0</v>
      </c>
    </row>
    <row r="30" spans="1:8">
      <c r="B30" s="33" t="s">
        <v>151</v>
      </c>
      <c r="C30" s="2" t="s">
        <v>161</v>
      </c>
      <c r="D30" s="98">
        <f>D28-D29</f>
        <v>0</v>
      </c>
      <c r="E30" s="76" t="s">
        <v>164</v>
      </c>
      <c r="F30" s="98">
        <f>F28-F29</f>
        <v>0</v>
      </c>
      <c r="G30" s="76" t="s">
        <v>202</v>
      </c>
      <c r="H30" s="98">
        <f>AVERAGE(D30, F30)</f>
        <v>0</v>
      </c>
    </row>
    <row r="31" spans="1:8">
      <c r="D31" s="18"/>
      <c r="E31" s="18"/>
      <c r="F31" s="26"/>
    </row>
    <row r="32" spans="1:8" ht="14" thickBot="1">
      <c r="A32" s="8" t="s">
        <v>3</v>
      </c>
      <c r="B32" s="9"/>
      <c r="D32" s="18"/>
      <c r="E32" s="18"/>
      <c r="F32" s="18"/>
    </row>
    <row r="33" spans="1:8">
      <c r="B33" s="123" t="s">
        <v>211</v>
      </c>
      <c r="C33" s="31" t="s">
        <v>35</v>
      </c>
      <c r="D33" s="95">
        <v>0</v>
      </c>
      <c r="E33" s="18"/>
      <c r="F33" s="18"/>
    </row>
    <row r="34" spans="1:8">
      <c r="B34" s="16" t="s">
        <v>43</v>
      </c>
      <c r="C34" s="23" t="s">
        <v>36</v>
      </c>
      <c r="D34" s="99">
        <v>0</v>
      </c>
      <c r="E34" s="18"/>
      <c r="F34" s="18"/>
    </row>
    <row r="35" spans="1:8" ht="15">
      <c r="B35" s="85" t="s">
        <v>173</v>
      </c>
      <c r="C35" s="23" t="s">
        <v>37</v>
      </c>
      <c r="D35" s="95">
        <v>0</v>
      </c>
      <c r="E35" s="18"/>
      <c r="F35" s="18"/>
    </row>
    <row r="36" spans="1:8">
      <c r="E36" s="18"/>
      <c r="F36" s="18"/>
    </row>
    <row r="37" spans="1:8" ht="14" thickBot="1">
      <c r="A37" s="8" t="s">
        <v>4</v>
      </c>
      <c r="B37" s="9"/>
      <c r="E37" s="18"/>
      <c r="F37" s="18"/>
    </row>
    <row r="38" spans="1:8">
      <c r="B38" s="16" t="s">
        <v>49</v>
      </c>
      <c r="C38" s="23" t="s">
        <v>38</v>
      </c>
      <c r="D38" s="105">
        <f>D10+D11+D33+(F23-F22-F25)-(D23-D22-D25)</f>
        <v>0</v>
      </c>
      <c r="E38" s="18"/>
    </row>
    <row r="39" spans="1:8">
      <c r="B39" s="16" t="s">
        <v>52</v>
      </c>
      <c r="C39" s="23" t="s">
        <v>39</v>
      </c>
      <c r="D39" s="105">
        <f>D10+D17-D12-(D15+D16)+(F27-D27)+(D25-F25)</f>
        <v>0</v>
      </c>
      <c r="E39" s="18"/>
    </row>
    <row r="40" spans="1:8" ht="15">
      <c r="B40" s="87" t="s">
        <v>172</v>
      </c>
      <c r="C40" s="23" t="s">
        <v>42</v>
      </c>
      <c r="D40" s="105">
        <f>D38-D39</f>
        <v>0</v>
      </c>
      <c r="E40" s="18"/>
    </row>
    <row r="41" spans="1:8">
      <c r="B41" s="16" t="s">
        <v>50</v>
      </c>
      <c r="C41" s="23" t="s">
        <v>47</v>
      </c>
      <c r="D41" s="105">
        <f>D15+D16+(F26-D26)</f>
        <v>0</v>
      </c>
      <c r="E41" s="18"/>
    </row>
    <row r="42" spans="1:8" ht="15">
      <c r="B42" s="87" t="s">
        <v>171</v>
      </c>
      <c r="C42" s="23" t="s">
        <v>51</v>
      </c>
      <c r="D42" s="105">
        <f>D40-D14-D41</f>
        <v>0</v>
      </c>
      <c r="E42" s="18"/>
    </row>
    <row r="44" spans="1:8" ht="14" thickBot="1">
      <c r="A44" s="9"/>
      <c r="B44" s="9"/>
      <c r="C44" s="14"/>
      <c r="D44" s="9"/>
      <c r="E44" s="14"/>
      <c r="F44" s="9"/>
      <c r="G44" s="9"/>
    </row>
    <row r="45" spans="1:8" ht="13.75" customHeight="1">
      <c r="A45" s="125" t="s">
        <v>170</v>
      </c>
      <c r="B45" s="126"/>
      <c r="C45" s="126"/>
      <c r="D45" s="126"/>
      <c r="E45" s="126"/>
      <c r="F45" s="126"/>
      <c r="G45" s="126"/>
      <c r="H45" s="12"/>
    </row>
    <row r="46" spans="1:8">
      <c r="A46" s="127" t="s">
        <v>166</v>
      </c>
      <c r="B46" s="128"/>
      <c r="C46" s="128"/>
      <c r="D46" s="128"/>
      <c r="E46" s="128"/>
      <c r="F46" s="128"/>
      <c r="G46" s="128"/>
      <c r="H46" s="12"/>
    </row>
    <row r="47" spans="1:8" ht="15">
      <c r="A47" s="27" t="s">
        <v>167</v>
      </c>
      <c r="B47" s="12"/>
      <c r="C47" s="13"/>
      <c r="D47" s="12"/>
      <c r="E47" s="13"/>
      <c r="F47" s="12"/>
      <c r="G47" s="12"/>
      <c r="H47" s="12"/>
    </row>
    <row r="48" spans="1:8">
      <c r="A48" s="127" t="s">
        <v>65</v>
      </c>
      <c r="B48" s="128"/>
      <c r="C48" s="128"/>
      <c r="D48" s="128"/>
      <c r="E48" s="128"/>
      <c r="F48" s="128"/>
      <c r="G48" s="128"/>
      <c r="H48" s="12"/>
    </row>
    <row r="49" spans="1:7" ht="15">
      <c r="A49" s="127" t="s">
        <v>168</v>
      </c>
      <c r="B49" s="128"/>
      <c r="C49" s="128"/>
      <c r="D49" s="128"/>
      <c r="E49" s="128"/>
      <c r="F49" s="128"/>
      <c r="G49" s="128"/>
    </row>
    <row r="50" spans="1:7" ht="15">
      <c r="A50" s="129" t="s">
        <v>169</v>
      </c>
      <c r="B50" s="128"/>
      <c r="C50" s="128"/>
      <c r="D50" s="128"/>
      <c r="E50" s="128"/>
      <c r="F50" s="128"/>
      <c r="G50" s="128"/>
    </row>
    <row r="51" spans="1:7">
      <c r="A51" s="130" t="s">
        <v>67</v>
      </c>
      <c r="B51" s="128"/>
      <c r="C51" s="128"/>
      <c r="D51" s="128"/>
      <c r="E51" s="128"/>
      <c r="F51" s="128"/>
      <c r="G51" s="128"/>
    </row>
    <row r="52" spans="1:7">
      <c r="A52" s="127" t="s">
        <v>66</v>
      </c>
      <c r="B52" s="128"/>
      <c r="C52" s="128"/>
      <c r="D52" s="128"/>
      <c r="E52" s="128"/>
      <c r="F52" s="128"/>
      <c r="G52" s="128"/>
    </row>
    <row r="54" spans="1:7">
      <c r="A54" s="29"/>
    </row>
    <row r="55" spans="1:7">
      <c r="A55" s="12"/>
    </row>
    <row r="56" spans="1:7">
      <c r="A56" s="12"/>
    </row>
    <row r="112" spans="8:8">
      <c r="H112" s="4"/>
    </row>
    <row r="113" spans="8:8">
      <c r="H113" s="4"/>
    </row>
    <row r="114" spans="8:8">
      <c r="H114" s="4"/>
    </row>
    <row r="115" spans="8:8">
      <c r="H115" s="4"/>
    </row>
    <row r="116" spans="8:8">
      <c r="H116" s="4"/>
    </row>
    <row r="117" spans="8:8">
      <c r="H117" s="4"/>
    </row>
    <row r="118" spans="8:8">
      <c r="H118" s="4"/>
    </row>
    <row r="122" spans="8:8">
      <c r="H122" s="5"/>
    </row>
    <row r="123" spans="8:8">
      <c r="H123" s="5"/>
    </row>
    <row r="124" spans="8:8">
      <c r="H124" s="6"/>
    </row>
    <row r="125" spans="8:8">
      <c r="H125" s="5"/>
    </row>
    <row r="126" spans="8:8">
      <c r="H126" s="5"/>
    </row>
    <row r="127" spans="8:8">
      <c r="H127" s="6"/>
    </row>
  </sheetData>
  <mergeCells count="10">
    <mergeCell ref="A2:F2"/>
    <mergeCell ref="A45:G45"/>
    <mergeCell ref="A46:G46"/>
    <mergeCell ref="A52:G52"/>
    <mergeCell ref="A49:G49"/>
    <mergeCell ref="A50:G50"/>
    <mergeCell ref="A51:G51"/>
    <mergeCell ref="A48:G48"/>
    <mergeCell ref="A5:F5"/>
    <mergeCell ref="A6:G6"/>
  </mergeCells>
  <phoneticPr fontId="0" type="noConversion"/>
  <printOptions headings="1" gridLines="1"/>
  <pageMargins left="0.75" right="0.75" top="1" bottom="1" header="0.5" footer="0.5"/>
  <pageSetup scale="77" orientation="portrait" blackAndWhite="1" horizontalDpi="300" verticalDpi="300" r:id="rId1"/>
  <headerFooter alignWithMargins="0"/>
  <rowBreaks count="2" manualBreakCount="2">
    <brk id="62" max="16383" man="1"/>
    <brk id="107" max="16383" man="1"/>
  </rowBreaks>
  <colBreaks count="1" manualBreakCount="1">
    <brk id="6" max="1048575" man="1"/>
  </colBreaks>
  <ignoredErrors>
    <ignoredError sqref="D14 H28:H2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31"/>
  <sheetViews>
    <sheetView zoomScale="150" zoomScaleNormal="150" workbookViewId="0"/>
  </sheetViews>
  <sheetFormatPr baseColWidth="10" defaultColWidth="8.83203125" defaultRowHeight="13"/>
  <cols>
    <col min="1" max="1" width="3.6640625" customWidth="1"/>
    <col min="2" max="2" width="46.6640625" customWidth="1"/>
    <col min="3" max="3" width="2.6640625" customWidth="1"/>
    <col min="4" max="4" width="13.5" customWidth="1"/>
    <col min="5" max="5" width="1.5" customWidth="1"/>
    <col min="6" max="6" width="12.33203125" customWidth="1"/>
    <col min="7" max="7" width="1.5" customWidth="1"/>
    <col min="8" max="8" width="15.1640625" bestFit="1" customWidth="1"/>
  </cols>
  <sheetData>
    <row r="2" spans="1:8" ht="18">
      <c r="A2" s="124" t="s">
        <v>46</v>
      </c>
      <c r="B2" s="124"/>
      <c r="C2" s="124"/>
      <c r="D2" s="124"/>
      <c r="E2" s="124"/>
      <c r="F2" s="124"/>
      <c r="G2" s="124"/>
      <c r="H2" s="124"/>
    </row>
    <row r="5" spans="1:8" ht="18">
      <c r="A5" s="131" t="s">
        <v>74</v>
      </c>
      <c r="B5" s="134"/>
      <c r="C5" s="134"/>
      <c r="D5" s="134"/>
      <c r="E5" s="134"/>
      <c r="F5" s="134"/>
      <c r="G5" s="134"/>
      <c r="H5" s="134"/>
    </row>
    <row r="6" spans="1:8" ht="14" thickBot="1">
      <c r="A6" s="135" t="s">
        <v>143</v>
      </c>
      <c r="B6" s="133"/>
      <c r="C6" s="133"/>
      <c r="D6" s="133"/>
      <c r="E6" s="133"/>
      <c r="F6" s="133"/>
      <c r="G6" s="133"/>
      <c r="H6" s="133"/>
    </row>
    <row r="7" spans="1:8">
      <c r="A7" s="86"/>
      <c r="B7" s="86"/>
      <c r="C7" s="32"/>
      <c r="D7" s="86"/>
      <c r="E7" s="32"/>
      <c r="F7" s="86"/>
      <c r="G7" s="86"/>
      <c r="H7" s="86"/>
    </row>
    <row r="8" spans="1:8">
      <c r="A8" s="77"/>
      <c r="B8" s="77"/>
      <c r="C8" s="49"/>
      <c r="D8" s="77"/>
      <c r="E8" s="49"/>
      <c r="F8" s="77"/>
      <c r="G8" s="77"/>
      <c r="H8" s="77"/>
    </row>
    <row r="9" spans="1:8">
      <c r="A9" s="1" t="s">
        <v>5</v>
      </c>
      <c r="B9" s="77"/>
      <c r="C9" s="49"/>
      <c r="D9" s="3" t="s">
        <v>6</v>
      </c>
      <c r="E9" s="49"/>
      <c r="F9" s="3" t="s">
        <v>41</v>
      </c>
      <c r="G9" s="77"/>
      <c r="H9" s="3" t="s">
        <v>7</v>
      </c>
    </row>
    <row r="10" spans="1:8" ht="14">
      <c r="A10" s="77"/>
      <c r="B10" s="92" t="s">
        <v>203</v>
      </c>
      <c r="C10" s="49"/>
      <c r="D10" s="25" t="str">
        <f>IF('Input Information'!F28=0,"Must input data",(('Input Information'!D42+'Input Information'!D41-'Input Information'!D35)/'Input Information'!H28))</f>
        <v>Must input data</v>
      </c>
      <c r="E10" s="49"/>
      <c r="F10" s="101">
        <v>7.0000000000000007E-2</v>
      </c>
      <c r="G10" s="77"/>
      <c r="H10" s="49" t="str">
        <f>IF(F10&lt;=0,"Input Benchmark",IF(D10&gt;F10, "Strong",IF(D10&lt;0.025,"Weak","Neutral")))</f>
        <v>Strong</v>
      </c>
    </row>
    <row r="11" spans="1:8" ht="14">
      <c r="A11" s="77"/>
      <c r="B11" s="87" t="s">
        <v>204</v>
      </c>
      <c r="C11" s="49"/>
      <c r="D11" s="25" t="str">
        <f>IF('Input Information'!F30=0,"Must input data",(('Input Information'!D42-'Input Information'!D35)/'Input Information'!H30))</f>
        <v>Must input data</v>
      </c>
      <c r="E11" s="49"/>
      <c r="F11" s="101">
        <v>0.08</v>
      </c>
      <c r="G11" s="77"/>
      <c r="H11" s="49" t="str">
        <f>IF(F11&lt;=0,"Input Benchmark",IF(D11&gt;F11, "Strong",IF(D11&lt;0.02,"Weak","Neutral")))</f>
        <v>Strong</v>
      </c>
    </row>
    <row r="12" spans="1:8" ht="14">
      <c r="A12" s="77"/>
      <c r="B12" s="16" t="s">
        <v>54</v>
      </c>
      <c r="C12" s="49"/>
      <c r="D12" s="25" t="str">
        <f>IF('Input Information'!D38=0,"Must input data",(('Input Information'!D42+'Input Information'!D41-'Input Information'!D35)/'Input Information'!D38))</f>
        <v>Must input data</v>
      </c>
      <c r="E12" s="49"/>
      <c r="F12" s="101">
        <v>0.2</v>
      </c>
      <c r="G12" s="77"/>
      <c r="H12" s="49" t="str">
        <f>IF(F12&lt;=0,"Input Benchmark",IF(D12&gt;F12, "Strong",IF(D12&lt;0.1,"Weak","Neutral")))</f>
        <v>Strong</v>
      </c>
    </row>
    <row r="13" spans="1:8">
      <c r="C13" s="2"/>
      <c r="D13" s="77"/>
      <c r="F13" s="44"/>
    </row>
    <row r="14" spans="1:8">
      <c r="A14" s="1" t="s">
        <v>8</v>
      </c>
      <c r="C14" s="2"/>
      <c r="D14" s="77"/>
      <c r="F14" s="45"/>
    </row>
    <row r="15" spans="1:8">
      <c r="B15" s="16" t="s">
        <v>48</v>
      </c>
      <c r="C15" s="2"/>
      <c r="D15" s="36" t="str">
        <f>IF('Input Information'!F24=0,"Must input data",('Input Information'!F23/'Input Information'!F24))</f>
        <v>Must input data</v>
      </c>
      <c r="E15" s="2"/>
      <c r="F15" s="102">
        <v>2</v>
      </c>
      <c r="H15" s="2" t="str">
        <f>IF(F15&lt;=0,"Input Benchmark",IF(D15&gt;F15, "Strong",IF(D15&lt;1.25,"Weak","Neutral")))</f>
        <v>Strong</v>
      </c>
    </row>
    <row r="16" spans="1:8" ht="14">
      <c r="B16" s="93" t="s">
        <v>192</v>
      </c>
      <c r="C16" s="2"/>
      <c r="D16" s="25" t="str">
        <f>IF('Input Information'!D38=0,"Must input data",(('Input Information'!F23-'Input Information'!F24)/'Input Information'!D38))</f>
        <v>Must input data</v>
      </c>
      <c r="E16" s="2"/>
      <c r="F16" s="101">
        <v>0.35</v>
      </c>
      <c r="H16" s="2" t="str">
        <f>IF(F16&lt;=0,"Input Benchmark",IF(D16&gt;F16, "Strong",IF(D16&lt;0.2,"Weak","Neutral")))</f>
        <v>Strong</v>
      </c>
    </row>
    <row r="17" spans="1:10">
      <c r="C17" s="2"/>
      <c r="D17" s="77"/>
      <c r="F17" s="45"/>
    </row>
    <row r="18" spans="1:10">
      <c r="A18" s="1" t="s">
        <v>9</v>
      </c>
      <c r="C18" s="2"/>
      <c r="D18" s="77"/>
      <c r="F18" s="45"/>
    </row>
    <row r="19" spans="1:10" ht="14">
      <c r="B19" s="92" t="s">
        <v>193</v>
      </c>
      <c r="C19" s="2"/>
      <c r="D19" s="25" t="str">
        <f>IF('Input Information'!F28=0,"Must input data",('Input Information'!F29/'Input Information'!F28))</f>
        <v>Must input data</v>
      </c>
      <c r="E19" s="2"/>
      <c r="F19" s="101">
        <v>0.4</v>
      </c>
      <c r="H19" s="2" t="str">
        <f>IF(F19&lt;=0,"Input Benchmark",IF(D19&lt;F19, "Strong",IF(D19&gt;0.7,"Weak","Neutral")))</f>
        <v>Weak</v>
      </c>
    </row>
    <row r="20" spans="1:10" ht="14">
      <c r="B20" s="92" t="s">
        <v>194</v>
      </c>
      <c r="C20" s="2"/>
      <c r="D20" s="25" t="str">
        <f>IF('Input Information'!F30=0,"Must input data",('Input Information'!F29/'Input Information'!F30))</f>
        <v>Must input data</v>
      </c>
      <c r="E20" s="2"/>
      <c r="F20" s="101">
        <v>0.65</v>
      </c>
      <c r="H20" s="2" t="str">
        <f>IF(F20&lt;=0,"Input Benchmark",IF(D20&lt;F20, "Strong",IF(D20&gt;2.35,"Weak","Neutral")))</f>
        <v>Weak</v>
      </c>
    </row>
    <row r="21" spans="1:10">
      <c r="C21" s="2"/>
      <c r="D21" s="77"/>
      <c r="F21" s="45"/>
      <c r="I21" s="47"/>
    </row>
    <row r="22" spans="1:10">
      <c r="A22" s="1" t="s">
        <v>10</v>
      </c>
      <c r="C22" s="2"/>
      <c r="D22" s="77"/>
      <c r="F22" s="45"/>
    </row>
    <row r="23" spans="1:10" ht="14">
      <c r="B23" s="33" t="s">
        <v>205</v>
      </c>
      <c r="C23" s="2"/>
      <c r="D23" s="25" t="str">
        <f>IF('Input Information'!F28=0,"Must input data",('Input Information'!D38/'Input Information'!H28))</f>
        <v>Must input data</v>
      </c>
      <c r="E23" s="2"/>
      <c r="F23" s="101">
        <v>0.35</v>
      </c>
      <c r="H23" s="2" t="str">
        <f>IF(F23&lt;=0,"Input Benchmark",IF(D23&gt;F23, "Strong",IF(D23&lt;0.25,"Weak","Neutral")))</f>
        <v>Strong</v>
      </c>
    </row>
    <row r="24" spans="1:10" ht="14">
      <c r="B24" s="33" t="s">
        <v>195</v>
      </c>
      <c r="C24" s="47"/>
      <c r="D24" s="103" t="str">
        <f>IF('Input Information'!D34=0,"Must input data",('Input Information'!D38/'Input Information'!D34))</f>
        <v>Must input data</v>
      </c>
      <c r="E24" s="47"/>
      <c r="F24" s="104">
        <v>500000</v>
      </c>
      <c r="H24" s="47" t="str">
        <f>IF(F24&lt;=0,"Input Benchmark",IF(D24&gt;F24*1.2, "Strong",IF(D24&lt;350000,"Weak","Neutral")))</f>
        <v>Strong</v>
      </c>
      <c r="J24" s="25"/>
    </row>
    <row r="25" spans="1:10" ht="14">
      <c r="B25" s="79" t="s">
        <v>122</v>
      </c>
      <c r="C25" s="2"/>
      <c r="D25" s="25" t="str">
        <f>IF('Input Information'!D38=0,"Must input data",('Input Information'!D39/'Input Information'!D38))</f>
        <v>Must input data</v>
      </c>
      <c r="E25" s="2"/>
      <c r="F25" s="101">
        <v>0.55000000000000004</v>
      </c>
      <c r="H25" s="2" t="str">
        <f>IF(F25&lt;=0,"Input Benchmark",IF(D25&lt;F25, "Strong",IF(D25&gt;0.6,"Weak","Neutral")))</f>
        <v>Weak</v>
      </c>
    </row>
    <row r="26" spans="1:10" ht="14">
      <c r="B26" s="92" t="s">
        <v>157</v>
      </c>
      <c r="C26" s="2"/>
      <c r="D26" s="25" t="str">
        <f>IF('Input Information'!D38=0,"Must input data",('Input Information'!D14/'Input Information'!D38))</f>
        <v>Must input data</v>
      </c>
      <c r="E26" s="2"/>
      <c r="F26" s="101">
        <v>7.4999999999999997E-2</v>
      </c>
      <c r="H26" s="2" t="str">
        <f>IF(F26&lt;=0,"Input Benchmark",IF(D26&lt;F26, "Strong",IF(D26&gt;0.1,"Weak","Neutral")))</f>
        <v>Weak</v>
      </c>
    </row>
    <row r="27" spans="1:10" ht="14">
      <c r="B27" s="33" t="s">
        <v>68</v>
      </c>
      <c r="C27" s="2"/>
      <c r="D27" s="25" t="str">
        <f>IF('Input Information'!D38=0,"Must input data",('Input Information'!D41/'Input Information'!D38))</f>
        <v>Must input data</v>
      </c>
      <c r="E27" s="2"/>
      <c r="F27" s="101">
        <v>7.4999999999999997E-2</v>
      </c>
      <c r="H27" s="2" t="str">
        <f>IF(F27&lt;=0,"Input Benchmark",IF(D27&lt;F27, "Strong",IF(D27&gt;0.1,"Weak","Neutral")))</f>
        <v>Weak</v>
      </c>
    </row>
    <row r="28" spans="1:10" ht="14">
      <c r="B28" s="33" t="s">
        <v>69</v>
      </c>
      <c r="C28" s="2"/>
      <c r="D28" s="25" t="str">
        <f>IF('Input Information'!D38=0,"Must input data",('Input Information'!D42/'Input Information'!D38))</f>
        <v>Must input data</v>
      </c>
      <c r="E28" s="2"/>
      <c r="F28" s="101">
        <v>0.3</v>
      </c>
      <c r="H28" s="2" t="str">
        <f>IF(F28&lt;=0,"Input Benchmark",IF(D28&gt;F28, "Strong",IF(D28&lt;0.2,"Weak","Neutral")))</f>
        <v>Strong</v>
      </c>
    </row>
    <row r="29" spans="1:10">
      <c r="C29" s="2"/>
      <c r="F29" s="28"/>
    </row>
    <row r="30" spans="1:10" ht="14" thickBot="1">
      <c r="A30" s="9"/>
      <c r="B30" s="9"/>
      <c r="C30" s="14"/>
      <c r="D30" s="9"/>
      <c r="E30" s="14"/>
      <c r="F30" s="9"/>
      <c r="G30" s="9"/>
      <c r="H30" s="9"/>
    </row>
    <row r="31" spans="1:10" ht="15">
      <c r="A31" s="27" t="s">
        <v>75</v>
      </c>
    </row>
  </sheetData>
  <mergeCells count="3">
    <mergeCell ref="A2:H2"/>
    <mergeCell ref="A5:H5"/>
    <mergeCell ref="A6:H6"/>
  </mergeCells>
  <phoneticPr fontId="0" type="noConversion"/>
  <pageMargins left="0.5" right="0.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I49"/>
  <sheetViews>
    <sheetView zoomScale="150" zoomScaleNormal="150" workbookViewId="0"/>
  </sheetViews>
  <sheetFormatPr baseColWidth="10" defaultColWidth="8.83203125" defaultRowHeight="13"/>
  <cols>
    <col min="1" max="1" width="7.83203125" customWidth="1"/>
    <col min="2" max="2" width="68.6640625" customWidth="1"/>
    <col min="3" max="3" width="3.5" customWidth="1"/>
    <col min="4" max="4" width="15.83203125" customWidth="1"/>
    <col min="7" max="7" width="14" bestFit="1" customWidth="1"/>
  </cols>
  <sheetData>
    <row r="2" spans="1:9" ht="18">
      <c r="A2" s="124" t="s">
        <v>46</v>
      </c>
      <c r="B2" s="124"/>
      <c r="C2" s="124"/>
      <c r="D2" s="124"/>
    </row>
    <row r="3" spans="1:9">
      <c r="A3" s="77"/>
      <c r="B3" s="77"/>
      <c r="C3" s="77"/>
      <c r="D3" s="77"/>
    </row>
    <row r="4" spans="1:9">
      <c r="A4" s="77"/>
      <c r="B4" s="77"/>
      <c r="C4" s="77"/>
      <c r="D4" s="77"/>
    </row>
    <row r="5" spans="1:9" ht="16">
      <c r="A5" s="134" t="s">
        <v>40</v>
      </c>
      <c r="B5" s="134"/>
      <c r="C5" s="134"/>
      <c r="D5" s="134"/>
    </row>
    <row r="6" spans="1:9" ht="14" thickBot="1">
      <c r="A6" s="135" t="s">
        <v>144</v>
      </c>
      <c r="B6" s="135"/>
      <c r="C6" s="135"/>
      <c r="D6" s="135"/>
      <c r="E6" s="18"/>
      <c r="F6" s="18"/>
      <c r="G6" s="77"/>
    </row>
    <row r="7" spans="1:9">
      <c r="A7" s="10"/>
      <c r="B7" s="86"/>
      <c r="C7" s="86"/>
      <c r="D7" s="86"/>
      <c r="E7" s="18"/>
      <c r="F7" s="18"/>
    </row>
    <row r="8" spans="1:9">
      <c r="A8" s="10"/>
      <c r="B8" s="86"/>
      <c r="C8" s="49"/>
      <c r="D8" s="77"/>
      <c r="E8" s="18"/>
      <c r="F8" s="18"/>
    </row>
    <row r="9" spans="1:9">
      <c r="A9" s="1" t="s">
        <v>70</v>
      </c>
      <c r="B9" s="77"/>
      <c r="C9" s="49"/>
      <c r="D9" s="77"/>
    </row>
    <row r="10" spans="1:9">
      <c r="A10" s="16"/>
      <c r="B10" s="87" t="s">
        <v>142</v>
      </c>
      <c r="C10" s="49">
        <v>1</v>
      </c>
      <c r="D10" s="105">
        <f>IF('Input Information'!D42=0,0,'Input Information'!D42)</f>
        <v>0</v>
      </c>
    </row>
    <row r="11" spans="1:9" ht="15">
      <c r="A11" s="16"/>
      <c r="B11" s="87" t="s">
        <v>92</v>
      </c>
      <c r="C11" s="49">
        <v>2</v>
      </c>
      <c r="D11" s="95">
        <v>0</v>
      </c>
    </row>
    <row r="12" spans="1:9" ht="15">
      <c r="A12" s="16"/>
      <c r="B12" s="87" t="s">
        <v>93</v>
      </c>
      <c r="C12" s="49">
        <v>3</v>
      </c>
      <c r="D12" s="95">
        <v>0</v>
      </c>
    </row>
    <row r="13" spans="1:9">
      <c r="A13" s="16"/>
      <c r="B13" s="92" t="s">
        <v>196</v>
      </c>
      <c r="C13" s="49">
        <v>4</v>
      </c>
      <c r="D13" s="105" t="str">
        <f>IF('Input Information'!D14=0,"Must input data",'Input Information'!D14)</f>
        <v>Must input data</v>
      </c>
    </row>
    <row r="14" spans="1:9" ht="15">
      <c r="A14" s="16"/>
      <c r="B14" s="87" t="s">
        <v>179</v>
      </c>
      <c r="C14" s="49">
        <v>5</v>
      </c>
      <c r="D14" s="106">
        <f>'Input Information'!D35</f>
        <v>0</v>
      </c>
    </row>
    <row r="15" spans="1:9" ht="15">
      <c r="A15" s="22"/>
      <c r="B15" s="1" t="s">
        <v>125</v>
      </c>
      <c r="C15" s="49">
        <v>6</v>
      </c>
      <c r="D15" s="105" t="str">
        <f>IF('Input Information'!D42=0,"Must input data",'Repayment Capacity'!D10+D11+D12+D13-D14)</f>
        <v>Must input data</v>
      </c>
    </row>
    <row r="16" spans="1:9">
      <c r="A16" s="16"/>
      <c r="B16" s="16" t="s">
        <v>56</v>
      </c>
      <c r="C16" s="49">
        <v>7</v>
      </c>
      <c r="D16" s="95">
        <v>0</v>
      </c>
      <c r="I16" s="16"/>
    </row>
    <row r="17" spans="1:4" s="22" customFormat="1">
      <c r="A17" s="16"/>
      <c r="B17" s="16" t="s">
        <v>57</v>
      </c>
      <c r="C17" s="23">
        <v>8</v>
      </c>
      <c r="D17" s="95">
        <v>0</v>
      </c>
    </row>
    <row r="18" spans="1:4" s="22" customFormat="1">
      <c r="B18" s="1" t="s">
        <v>123</v>
      </c>
      <c r="C18" s="23">
        <v>9</v>
      </c>
      <c r="D18" s="105" t="str">
        <f>IF('Repayment Capacity'!D10=0,"Must input data",'Repayment Capacity'!D15-D12-D16-D17)</f>
        <v>Must input data</v>
      </c>
    </row>
    <row r="19" spans="1:4" ht="15">
      <c r="A19" s="16"/>
      <c r="B19" s="87" t="s">
        <v>208</v>
      </c>
      <c r="C19" s="49">
        <v>10</v>
      </c>
      <c r="D19" s="95">
        <v>0</v>
      </c>
    </row>
    <row r="20" spans="1:4">
      <c r="A20" s="22"/>
      <c r="B20" s="1" t="s">
        <v>94</v>
      </c>
      <c r="C20" s="49">
        <v>11</v>
      </c>
      <c r="D20" s="105" t="str">
        <f>IF('Repayment Capacity'!D10=0,"Must input data",'Repayment Capacity'!D18-D19)</f>
        <v>Must input data</v>
      </c>
    </row>
    <row r="21" spans="1:4">
      <c r="A21" s="77"/>
      <c r="B21" s="22"/>
      <c r="C21" s="49"/>
    </row>
    <row r="22" spans="1:4">
      <c r="A22" s="77"/>
      <c r="B22" s="16"/>
      <c r="C22" s="49"/>
    </row>
    <row r="23" spans="1:4" ht="14">
      <c r="A23" s="1" t="s">
        <v>95</v>
      </c>
      <c r="B23" s="77"/>
      <c r="C23" s="49">
        <v>12</v>
      </c>
      <c r="D23" s="107" t="str">
        <f>IF('Repayment Capacity'!D10=0,"Must input data",'Repayment Capacity'!D15/(D12+D16+D17))</f>
        <v>Must input data</v>
      </c>
    </row>
    <row r="24" spans="1:4">
      <c r="A24" s="1"/>
      <c r="B24" s="16"/>
      <c r="C24" s="16"/>
      <c r="D24" s="108"/>
    </row>
    <row r="25" spans="1:4" s="22" customFormat="1" ht="14">
      <c r="A25" s="1" t="s">
        <v>124</v>
      </c>
      <c r="C25" s="23">
        <v>13</v>
      </c>
      <c r="D25" s="107" t="str">
        <f>IF('Repayment Capacity'!D10=0,"Must input data",'Repayment Capacity'!D15/(D12+D16+D17+D19))</f>
        <v>Must input data</v>
      </c>
    </row>
    <row r="26" spans="1:4">
      <c r="A26" s="1"/>
      <c r="B26" s="16"/>
      <c r="C26" s="23"/>
      <c r="D26" s="19"/>
    </row>
    <row r="27" spans="1:4">
      <c r="A27" s="1"/>
      <c r="B27" s="16"/>
      <c r="C27" s="49"/>
      <c r="D27" s="19"/>
    </row>
    <row r="28" spans="1:4">
      <c r="A28" s="1"/>
      <c r="B28" s="77"/>
      <c r="C28" s="49"/>
    </row>
    <row r="29" spans="1:4" ht="15">
      <c r="A29" s="1" t="s">
        <v>71</v>
      </c>
      <c r="B29" s="77"/>
      <c r="C29" s="49"/>
    </row>
    <row r="30" spans="1:4">
      <c r="A30" s="77"/>
      <c r="B30" s="16" t="s">
        <v>55</v>
      </c>
      <c r="C30" s="49">
        <v>14</v>
      </c>
      <c r="D30" s="109">
        <v>5</v>
      </c>
    </row>
    <row r="31" spans="1:4">
      <c r="A31" s="77"/>
      <c r="B31" s="87" t="s">
        <v>190</v>
      </c>
      <c r="C31" s="49">
        <v>15</v>
      </c>
      <c r="D31" s="100">
        <v>0.05</v>
      </c>
    </row>
    <row r="32" spans="1:4" s="77" customFormat="1">
      <c r="B32" s="87" t="s">
        <v>138</v>
      </c>
      <c r="C32" s="49">
        <v>16</v>
      </c>
      <c r="D32" s="100">
        <v>0.1</v>
      </c>
    </row>
    <row r="33" spans="1:6" s="77" customFormat="1">
      <c r="B33" s="87" t="s">
        <v>140</v>
      </c>
      <c r="C33" s="49">
        <v>17</v>
      </c>
      <c r="D33" s="119">
        <f>IF(D32&gt;0,ROUND(D32*'Input Information'!D38,),"Must input line 16")</f>
        <v>0</v>
      </c>
    </row>
    <row r="34" spans="1:6">
      <c r="A34" s="77"/>
      <c r="B34" s="77" t="s">
        <v>21</v>
      </c>
      <c r="C34" s="49">
        <v>18</v>
      </c>
      <c r="D34" s="120">
        <f>IF(OR(D30=0,D31=0),"Must input data",(D31/(1-(1+D31)^-D30)))</f>
        <v>0.2309747981282681</v>
      </c>
      <c r="E34" s="30"/>
    </row>
    <row r="35" spans="1:6">
      <c r="A35" s="77"/>
      <c r="B35" s="1" t="s">
        <v>139</v>
      </c>
      <c r="C35" s="49">
        <v>19</v>
      </c>
      <c r="D35" s="89" t="e">
        <f>IF((AND(D30&gt;0,(D33&gt;D20))),"No additional capacity",IF((OR(D30=0,D31=0)),"Must input data",(D20-D33)/D34))</f>
        <v>#VALUE!</v>
      </c>
    </row>
    <row r="36" spans="1:6">
      <c r="C36" s="77"/>
    </row>
    <row r="37" spans="1:6" ht="14" thickBot="1">
      <c r="A37" s="8"/>
      <c r="B37" s="9"/>
      <c r="C37" s="9"/>
      <c r="D37" s="9"/>
      <c r="E37" s="18"/>
      <c r="F37" s="18"/>
    </row>
    <row r="38" spans="1:6" s="33" customFormat="1" ht="15">
      <c r="A38" s="62" t="s">
        <v>191</v>
      </c>
      <c r="B38" s="62"/>
      <c r="C38" s="62"/>
      <c r="D38" s="62"/>
      <c r="E38" s="63"/>
      <c r="F38" s="63"/>
    </row>
    <row r="39" spans="1:6" ht="15">
      <c r="A39" s="33" t="s">
        <v>178</v>
      </c>
    </row>
    <row r="40" spans="1:6" ht="15">
      <c r="A40" s="48" t="s">
        <v>180</v>
      </c>
      <c r="B40" s="46"/>
      <c r="C40" s="46"/>
      <c r="D40" s="46"/>
    </row>
    <row r="41" spans="1:6" ht="15">
      <c r="A41" s="127" t="s">
        <v>181</v>
      </c>
      <c r="B41" s="128"/>
      <c r="C41" s="128"/>
      <c r="D41" s="128"/>
    </row>
    <row r="42" spans="1:6">
      <c r="A42" s="40" t="s">
        <v>182</v>
      </c>
      <c r="B42" s="39"/>
      <c r="C42" s="39"/>
      <c r="D42" s="39"/>
    </row>
    <row r="43" spans="1:6">
      <c r="A43" s="33" t="s">
        <v>183</v>
      </c>
    </row>
    <row r="44" spans="1:6" ht="15">
      <c r="A44" s="33" t="s">
        <v>184</v>
      </c>
    </row>
    <row r="45" spans="1:6">
      <c r="A45" s="82" t="s">
        <v>185</v>
      </c>
    </row>
    <row r="46" spans="1:6">
      <c r="A46" s="82" t="s">
        <v>186</v>
      </c>
    </row>
    <row r="47" spans="1:6">
      <c r="A47" s="84" t="s">
        <v>188</v>
      </c>
    </row>
    <row r="48" spans="1:6">
      <c r="A48" s="84" t="s">
        <v>189</v>
      </c>
    </row>
    <row r="49" spans="1:1">
      <c r="A49" s="84" t="s">
        <v>187</v>
      </c>
    </row>
  </sheetData>
  <mergeCells count="4">
    <mergeCell ref="A5:D5"/>
    <mergeCell ref="A2:D2"/>
    <mergeCell ref="A41:D41"/>
    <mergeCell ref="A6:D6"/>
  </mergeCells>
  <phoneticPr fontId="0" type="noConversion"/>
  <pageMargins left="0.75" right="0.75" top="1" bottom="1" header="0.5" footer="0.5"/>
  <pageSetup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I43"/>
  <sheetViews>
    <sheetView zoomScale="150" zoomScaleNormal="150" workbookViewId="0"/>
  </sheetViews>
  <sheetFormatPr baseColWidth="10" defaultColWidth="8.83203125" defaultRowHeight="13"/>
  <cols>
    <col min="1" max="1" width="3.5" customWidth="1"/>
    <col min="2" max="2" width="30.83203125" customWidth="1"/>
    <col min="3" max="3" width="15.6640625" customWidth="1"/>
    <col min="4" max="4" width="0.6640625" customWidth="1"/>
    <col min="5" max="5" width="15.6640625" customWidth="1"/>
    <col min="6" max="6" width="0.6640625" customWidth="1"/>
    <col min="7" max="7" width="15.6640625" customWidth="1"/>
    <col min="8" max="8" width="0.6640625" customWidth="1"/>
    <col min="9" max="9" width="15.6640625" customWidth="1"/>
    <col min="10" max="10" width="0.6640625" customWidth="1"/>
    <col min="11" max="11" width="15.6640625" customWidth="1"/>
  </cols>
  <sheetData>
    <row r="2" spans="1:9" ht="18">
      <c r="A2" s="136" t="s">
        <v>46</v>
      </c>
      <c r="B2" s="136"/>
      <c r="C2" s="136"/>
      <c r="D2" s="136"/>
      <c r="E2" s="136"/>
      <c r="F2" s="136"/>
      <c r="G2" s="136"/>
      <c r="H2" s="136"/>
      <c r="I2" s="136"/>
    </row>
    <row r="5" spans="1:9" ht="14">
      <c r="A5" s="137" t="s">
        <v>209</v>
      </c>
      <c r="B5" s="137"/>
      <c r="C5" s="137"/>
      <c r="D5" s="137"/>
      <c r="E5" s="137"/>
      <c r="F5" s="138"/>
      <c r="G5" s="138"/>
      <c r="H5" s="138"/>
      <c r="I5" s="138"/>
    </row>
    <row r="6" spans="1:9" ht="14" thickBot="1">
      <c r="A6" s="135" t="s">
        <v>143</v>
      </c>
      <c r="B6" s="133"/>
      <c r="C6" s="133"/>
      <c r="D6" s="133"/>
      <c r="E6" s="133"/>
      <c r="F6" s="133"/>
      <c r="G6" s="133"/>
      <c r="H6" s="133"/>
      <c r="I6" s="133"/>
    </row>
    <row r="7" spans="1:9">
      <c r="A7" s="11"/>
      <c r="B7" s="11"/>
      <c r="C7" s="11"/>
      <c r="D7" s="10"/>
      <c r="E7" s="11"/>
      <c r="F7" s="11"/>
    </row>
    <row r="8" spans="1:9" ht="39" customHeight="1" thickBot="1">
      <c r="A8" s="139" t="s">
        <v>64</v>
      </c>
      <c r="B8" s="139"/>
      <c r="C8" s="139"/>
      <c r="D8" s="39"/>
      <c r="E8" s="110" t="s">
        <v>134</v>
      </c>
      <c r="F8" s="83"/>
      <c r="G8" s="110" t="s">
        <v>135</v>
      </c>
      <c r="H8" s="83"/>
      <c r="I8" s="110" t="s">
        <v>136</v>
      </c>
    </row>
    <row r="9" spans="1:9">
      <c r="D9" s="2"/>
      <c r="E9" s="7"/>
      <c r="F9" s="7"/>
    </row>
    <row r="10" spans="1:9" ht="15">
      <c r="A10" s="1" t="s">
        <v>60</v>
      </c>
      <c r="C10" s="3" t="s">
        <v>11</v>
      </c>
      <c r="D10" s="2"/>
      <c r="E10" s="3" t="s">
        <v>72</v>
      </c>
      <c r="F10" s="3"/>
      <c r="G10" s="3" t="s">
        <v>72</v>
      </c>
      <c r="H10" s="3"/>
      <c r="I10" s="3" t="s">
        <v>72</v>
      </c>
    </row>
    <row r="11" spans="1:9">
      <c r="A11" s="2">
        <v>1</v>
      </c>
      <c r="B11" s="33" t="s">
        <v>58</v>
      </c>
      <c r="C11" s="113">
        <f>'Input Information'!D38</f>
        <v>0</v>
      </c>
      <c r="D11" s="20"/>
      <c r="E11" s="95">
        <v>0</v>
      </c>
      <c r="F11" s="111"/>
      <c r="G11" s="95">
        <v>0</v>
      </c>
      <c r="H11" s="111">
        <v>0</v>
      </c>
      <c r="I11" s="95">
        <v>0</v>
      </c>
    </row>
    <row r="12" spans="1:9" ht="15">
      <c r="A12" s="2">
        <v>2</v>
      </c>
      <c r="B12" s="33" t="s">
        <v>165</v>
      </c>
      <c r="C12" s="114">
        <f>'Input Information'!D41+'Input Information'!D35+'Input Information'!D14</f>
        <v>0</v>
      </c>
      <c r="D12" s="20"/>
      <c r="E12" s="95">
        <v>0</v>
      </c>
      <c r="F12" s="111"/>
      <c r="G12" s="95">
        <v>0</v>
      </c>
      <c r="H12" s="111"/>
      <c r="I12" s="95">
        <v>0</v>
      </c>
    </row>
    <row r="13" spans="1:9" ht="15">
      <c r="A13" s="2">
        <v>3</v>
      </c>
      <c r="B13" s="68" t="s">
        <v>97</v>
      </c>
      <c r="C13" s="114">
        <f>'Input Information'!D39</f>
        <v>0</v>
      </c>
      <c r="D13" s="20"/>
      <c r="E13" s="95">
        <v>0</v>
      </c>
      <c r="F13" s="111"/>
      <c r="G13" s="95">
        <v>0</v>
      </c>
      <c r="H13" s="111"/>
      <c r="I13" s="95">
        <v>0</v>
      </c>
    </row>
    <row r="14" spans="1:9" s="43" customFormat="1" ht="27" customHeight="1">
      <c r="A14" s="17">
        <v>4</v>
      </c>
      <c r="B14" s="41" t="s">
        <v>210</v>
      </c>
      <c r="C14" s="112">
        <f>C11-C12-C13</f>
        <v>0</v>
      </c>
      <c r="D14" s="42"/>
      <c r="E14" s="112">
        <f t="shared" ref="E14:I14" si="0">E11-E12-E13</f>
        <v>0</v>
      </c>
      <c r="F14" s="112">
        <f t="shared" si="0"/>
        <v>0</v>
      </c>
      <c r="G14" s="112">
        <f t="shared" si="0"/>
        <v>0</v>
      </c>
      <c r="H14" s="112">
        <f t="shared" si="0"/>
        <v>0</v>
      </c>
      <c r="I14" s="112">
        <f t="shared" si="0"/>
        <v>0</v>
      </c>
    </row>
    <row r="15" spans="1:9">
      <c r="A15" s="2">
        <v>5</v>
      </c>
      <c r="B15" s="33" t="s">
        <v>206</v>
      </c>
      <c r="C15" s="113">
        <f>'Input Information'!H28</f>
        <v>0</v>
      </c>
      <c r="D15" s="20"/>
      <c r="E15" s="95">
        <v>0</v>
      </c>
      <c r="F15" s="111"/>
      <c r="G15" s="95">
        <v>0</v>
      </c>
      <c r="H15" s="111"/>
      <c r="I15" s="95">
        <v>0</v>
      </c>
    </row>
    <row r="16" spans="1:9">
      <c r="A16" s="2">
        <v>6</v>
      </c>
      <c r="B16" s="33" t="s">
        <v>207</v>
      </c>
      <c r="C16" s="113">
        <f>'Input Information'!H30</f>
        <v>0</v>
      </c>
      <c r="D16" s="20"/>
      <c r="E16" s="95">
        <v>0</v>
      </c>
      <c r="F16" s="111"/>
      <c r="G16" s="95">
        <v>0</v>
      </c>
      <c r="H16" s="111"/>
      <c r="I16" s="95">
        <v>0</v>
      </c>
    </row>
    <row r="17" spans="1:9">
      <c r="A17" s="2">
        <v>7</v>
      </c>
      <c r="B17" s="33" t="s">
        <v>59</v>
      </c>
      <c r="C17" s="113">
        <f>'Input Information'!D41</f>
        <v>0</v>
      </c>
      <c r="D17" s="20"/>
      <c r="E17" s="95">
        <v>0</v>
      </c>
      <c r="F17" s="111"/>
      <c r="G17" s="95">
        <v>0</v>
      </c>
      <c r="H17" s="111"/>
      <c r="I17" s="95">
        <v>0</v>
      </c>
    </row>
    <row r="18" spans="1:9">
      <c r="A18" s="2"/>
      <c r="C18" s="21"/>
      <c r="D18" s="21"/>
      <c r="E18" s="21"/>
      <c r="F18" s="21"/>
    </row>
    <row r="19" spans="1:9">
      <c r="A19" s="2"/>
      <c r="C19" s="21"/>
      <c r="D19" s="21"/>
      <c r="E19" s="21"/>
      <c r="F19" s="21"/>
    </row>
    <row r="20" spans="1:9" ht="14" thickBot="1">
      <c r="A20" s="61" t="s">
        <v>77</v>
      </c>
      <c r="C20" s="21"/>
      <c r="D20" s="21"/>
      <c r="E20" s="21"/>
      <c r="F20" s="21"/>
    </row>
    <row r="21" spans="1:9">
      <c r="A21" s="60" t="s">
        <v>13</v>
      </c>
      <c r="B21" s="53" t="s">
        <v>12</v>
      </c>
      <c r="C21" s="35" t="str">
        <f>IF(C11=0,"Must input data",((C14+C17)/C11))</f>
        <v>Must input data</v>
      </c>
      <c r="D21" s="49"/>
      <c r="E21" s="35" t="str">
        <f>IF(E11=0,"Must input data",((E14+E17)/E11))</f>
        <v>Must input data</v>
      </c>
      <c r="F21" s="35"/>
      <c r="G21" s="35" t="str">
        <f>IF(G11=0,"Must input data",((G14+G17)/G11))</f>
        <v>Must input data</v>
      </c>
      <c r="H21" s="77"/>
      <c r="I21" s="35" t="str">
        <f>IF(I11=0,"Must input data",((I14+I17)/I11))</f>
        <v>Must input data</v>
      </c>
    </row>
    <row r="22" spans="1:9">
      <c r="A22" s="2" t="s">
        <v>15</v>
      </c>
      <c r="B22" t="s">
        <v>14</v>
      </c>
      <c r="C22" s="35" t="str">
        <f>IF(C15=0,"Must input data",(C11/C15))</f>
        <v>Must input data</v>
      </c>
      <c r="D22" s="49"/>
      <c r="E22" s="35" t="str">
        <f>IF(E15=0,"Must input data",(E11/E15))</f>
        <v>Must input data</v>
      </c>
      <c r="F22" s="35"/>
      <c r="G22" s="35" t="str">
        <f>IF(G15=0,"Must input data",(G11/G15))</f>
        <v>Must input data</v>
      </c>
      <c r="H22" s="77"/>
      <c r="I22" s="35" t="str">
        <f>IF(I15=0,"Must input data",(I11/I15))</f>
        <v>Must input data</v>
      </c>
    </row>
    <row r="23" spans="1:9">
      <c r="A23" s="23" t="s">
        <v>16</v>
      </c>
      <c r="B23" s="33" t="s">
        <v>63</v>
      </c>
      <c r="C23" s="35" t="str">
        <f>IF(C15=0,"Must input data",(C21*C22))</f>
        <v>Must input data</v>
      </c>
      <c r="D23" s="23"/>
      <c r="E23" s="35" t="str">
        <f>IF(E15=0,"Must input data",(E21*E22))</f>
        <v>Must input data</v>
      </c>
      <c r="F23" s="35"/>
      <c r="G23" s="35" t="str">
        <f>IF(G15=0,"Must input data",(G21*G22))</f>
        <v>Must input data</v>
      </c>
      <c r="H23" s="77"/>
      <c r="I23" s="35" t="str">
        <f>IF(I15=0,"Must input data",(I21*I22))</f>
        <v>Must input data</v>
      </c>
    </row>
    <row r="24" spans="1:9">
      <c r="A24" s="23" t="s">
        <v>17</v>
      </c>
      <c r="B24" s="93" t="s">
        <v>197</v>
      </c>
      <c r="C24" s="37" t="str">
        <f>IF(C17=0,"Must input data",(C17/C15))</f>
        <v>Must input data</v>
      </c>
      <c r="D24" s="23"/>
      <c r="E24" s="37" t="str">
        <f>IF(E15=0,"Must input data",(E17/E15))</f>
        <v>Must input data</v>
      </c>
      <c r="F24" s="37"/>
      <c r="G24" s="37" t="str">
        <f>IF(G15=0,"Must input data",(G17/G15))</f>
        <v>Must input data</v>
      </c>
      <c r="H24" s="77"/>
      <c r="I24" s="37" t="str">
        <f>IF(I15=0,"Must input data",(I17/I15))</f>
        <v>Must input data</v>
      </c>
    </row>
    <row r="25" spans="1:9">
      <c r="A25" s="23" t="s">
        <v>18</v>
      </c>
      <c r="B25" s="93" t="s">
        <v>198</v>
      </c>
      <c r="C25" s="38" t="str">
        <f>IF(C16=0,"Must input data",(C15/C16))</f>
        <v>Must input data</v>
      </c>
      <c r="D25" s="23"/>
      <c r="E25" s="38" t="str">
        <f>IF(E16=0,"Must input data",(E15/E16))</f>
        <v>Must input data</v>
      </c>
      <c r="F25" s="38"/>
      <c r="G25" s="38" t="str">
        <f>IF(G16=0,"Must input data",(G15/G16))</f>
        <v>Must input data</v>
      </c>
      <c r="H25" s="77"/>
      <c r="I25" s="38" t="str">
        <f>IF(I16=0,"Must input data",(I15/I16))</f>
        <v>Must input data</v>
      </c>
    </row>
    <row r="26" spans="1:9">
      <c r="A26" s="23" t="s">
        <v>19</v>
      </c>
      <c r="B26" s="33" t="s">
        <v>62</v>
      </c>
      <c r="C26" s="35" t="str">
        <f>IF(C16=0,"Must input data",(((C23-C24)*C25)))</f>
        <v>Must input data</v>
      </c>
      <c r="D26" s="23"/>
      <c r="E26" s="35" t="str">
        <f>IF(E16=0,"Must input data",(((E23-E24)*E25)))</f>
        <v>Must input data</v>
      </c>
      <c r="F26" s="35"/>
      <c r="G26" s="35" t="str">
        <f>IF(G16=0,"Must input data",(((G23-G24)*G25)))</f>
        <v>Must input data</v>
      </c>
      <c r="I26" s="35" t="str">
        <f>IF(I16=0,"Must input data",(((I23-I24)*I25)))</f>
        <v>Must input data</v>
      </c>
    </row>
    <row r="27" spans="1:9">
      <c r="C27" s="16"/>
      <c r="D27" s="16"/>
      <c r="E27" s="16"/>
      <c r="F27" s="16"/>
    </row>
    <row r="28" spans="1:9" ht="14" thickBot="1">
      <c r="A28" s="9"/>
      <c r="B28" s="9"/>
      <c r="C28" s="9"/>
      <c r="D28" s="8"/>
      <c r="E28" s="9"/>
      <c r="F28" s="9"/>
      <c r="G28" s="9"/>
      <c r="H28" s="9"/>
      <c r="I28" s="9"/>
    </row>
    <row r="29" spans="1:9" ht="15">
      <c r="A29" s="87" t="s">
        <v>76</v>
      </c>
      <c r="B29" s="16"/>
      <c r="C29" s="77"/>
      <c r="D29" s="16"/>
      <c r="E29" s="16"/>
      <c r="F29" s="16"/>
    </row>
    <row r="30" spans="1:9" ht="15">
      <c r="A30" s="34" t="s">
        <v>73</v>
      </c>
      <c r="B30" s="16"/>
      <c r="C30" s="16"/>
      <c r="D30" s="16"/>
      <c r="E30" s="16"/>
    </row>
    <row r="31" spans="1:9">
      <c r="A31" s="34" t="s">
        <v>61</v>
      </c>
      <c r="B31" s="77"/>
      <c r="C31" s="77"/>
      <c r="D31" s="77"/>
      <c r="E31" s="77"/>
    </row>
    <row r="32" spans="1:9" ht="15">
      <c r="A32" s="34" t="s">
        <v>174</v>
      </c>
      <c r="B32" s="16"/>
      <c r="C32" s="23"/>
      <c r="D32" s="16"/>
      <c r="E32" s="16"/>
    </row>
    <row r="33" spans="1:5">
      <c r="A33" s="34" t="s">
        <v>175</v>
      </c>
      <c r="B33" s="16"/>
      <c r="C33" s="16"/>
      <c r="D33" s="16"/>
      <c r="E33" s="16"/>
    </row>
    <row r="34" spans="1:5">
      <c r="A34" s="34" t="s">
        <v>86</v>
      </c>
      <c r="B34" s="16"/>
      <c r="C34" s="16"/>
      <c r="D34" s="16"/>
      <c r="E34" s="16"/>
    </row>
    <row r="35" spans="1:5" ht="15">
      <c r="A35" s="27" t="s">
        <v>176</v>
      </c>
    </row>
    <row r="36" spans="1:5">
      <c r="A36" s="34" t="s">
        <v>98</v>
      </c>
    </row>
    <row r="37" spans="1:5">
      <c r="A37" s="34" t="s">
        <v>99</v>
      </c>
    </row>
    <row r="38" spans="1:5">
      <c r="A38" s="34" t="s">
        <v>177</v>
      </c>
    </row>
    <row r="39" spans="1:5">
      <c r="A39" s="34" t="s">
        <v>100</v>
      </c>
    </row>
    <row r="40" spans="1:5">
      <c r="A40" s="34" t="s">
        <v>87</v>
      </c>
    </row>
    <row r="41" spans="1:5">
      <c r="A41" s="34"/>
    </row>
    <row r="42" spans="1:5">
      <c r="A42" s="34" t="s">
        <v>87</v>
      </c>
    </row>
    <row r="43" spans="1:5">
      <c r="A43" s="34"/>
    </row>
  </sheetData>
  <mergeCells count="4">
    <mergeCell ref="A6:I6"/>
    <mergeCell ref="A2:I2"/>
    <mergeCell ref="A5:I5"/>
    <mergeCell ref="A8:C8"/>
  </mergeCells>
  <phoneticPr fontId="0" type="noConversion"/>
  <pageMargins left="0.75" right="0.75" top="1" bottom="1" header="0.5" footer="0.5"/>
  <pageSetup scale="91" orientation="portrait" r:id="rId1"/>
  <headerFooter alignWithMargins="0"/>
  <ignoredErrors>
    <ignoredError sqref="C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B53"/>
  <sheetViews>
    <sheetView tabSelected="1" zoomScale="150" zoomScaleNormal="150" workbookViewId="0"/>
  </sheetViews>
  <sheetFormatPr baseColWidth="10" defaultColWidth="8.83203125" defaultRowHeight="13"/>
  <cols>
    <col min="1" max="1" width="0.83203125" customWidth="1"/>
    <col min="2" max="2" width="2.1640625" customWidth="1"/>
    <col min="3" max="3" width="46.6640625" customWidth="1"/>
    <col min="4" max="4" width="15.6640625" customWidth="1"/>
    <col min="5" max="5" width="0.83203125" customWidth="1"/>
    <col min="6" max="6" width="15.6640625" customWidth="1"/>
    <col min="7" max="7" width="0.5" customWidth="1"/>
    <col min="8" max="8" width="15.5" customWidth="1"/>
    <col min="9" max="9" width="0.5" hidden="1" customWidth="1"/>
    <col min="10" max="10" width="11.1640625" hidden="1" customWidth="1"/>
    <col min="11" max="11" width="12" hidden="1" customWidth="1"/>
    <col min="12" max="12" width="11.1640625" hidden="1" customWidth="1"/>
    <col min="13" max="15" width="11.5" hidden="1" customWidth="1"/>
    <col min="16" max="17" width="11.33203125" hidden="1" customWidth="1"/>
    <col min="18" max="18" width="11.33203125" style="77" hidden="1" customWidth="1"/>
    <col min="19" max="19" width="14.33203125" hidden="1" customWidth="1"/>
    <col min="20" max="20" width="14.5" customWidth="1"/>
  </cols>
  <sheetData>
    <row r="1" spans="2:20" s="77" customFormat="1"/>
    <row r="2" spans="2:20" ht="18">
      <c r="B2" s="136" t="s">
        <v>46</v>
      </c>
      <c r="C2" s="136"/>
      <c r="D2" s="136"/>
      <c r="E2" s="136"/>
      <c r="F2" s="136"/>
      <c r="G2" s="136"/>
      <c r="H2" s="136"/>
      <c r="I2" s="136"/>
    </row>
    <row r="4" spans="2:20" ht="16">
      <c r="B4" s="131" t="s">
        <v>101</v>
      </c>
      <c r="C4" s="131"/>
      <c r="D4" s="131"/>
      <c r="E4" s="131"/>
      <c r="F4" s="131"/>
      <c r="G4" s="131"/>
      <c r="H4" s="131"/>
      <c r="I4" s="131"/>
    </row>
    <row r="5" spans="2:20" ht="14" thickBot="1">
      <c r="B5" s="135" t="s">
        <v>145</v>
      </c>
      <c r="C5" s="133"/>
      <c r="D5" s="133"/>
      <c r="E5" s="133"/>
      <c r="F5" s="133"/>
      <c r="G5" s="133"/>
      <c r="H5" s="133"/>
      <c r="I5" s="9"/>
    </row>
    <row r="6" spans="2:20">
      <c r="B6" s="62"/>
      <c r="C6" s="62"/>
      <c r="D6" s="59"/>
      <c r="E6" s="59"/>
      <c r="F6" s="143" t="s">
        <v>85</v>
      </c>
      <c r="G6" s="59"/>
      <c r="H6" s="143" t="s">
        <v>102</v>
      </c>
    </row>
    <row r="7" spans="2:20" ht="16" thickBot="1">
      <c r="B7" s="8"/>
      <c r="C7" s="8" t="s">
        <v>60</v>
      </c>
      <c r="D7" s="51" t="s">
        <v>11</v>
      </c>
      <c r="E7" s="51"/>
      <c r="F7" s="144"/>
      <c r="G7" s="51"/>
      <c r="H7" s="144"/>
      <c r="I7" s="51"/>
    </row>
    <row r="8" spans="2:20" ht="15" customHeight="1">
      <c r="B8" s="58">
        <v>1</v>
      </c>
      <c r="C8" s="59" t="s">
        <v>88</v>
      </c>
      <c r="D8" s="64" t="str">
        <f>IF(Change!$C$12=0,"Must input data",Change!C12)</f>
        <v>Must input data</v>
      </c>
      <c r="E8" s="64" t="str">
        <f>IF(Change!D12=0,"Must input data",Change!D12)</f>
        <v>Must input data</v>
      </c>
      <c r="F8" s="64" t="str">
        <f>IF(Change!$C$12=0,"Must input data",D8*0.9)</f>
        <v>Must input data</v>
      </c>
      <c r="G8" s="64"/>
      <c r="H8" s="64" t="str">
        <f>IF(Change!$C$12=0,"Must input data",D8)</f>
        <v>Must input data</v>
      </c>
      <c r="I8" s="52"/>
    </row>
    <row r="9" spans="2:20" ht="15" customHeight="1">
      <c r="B9" s="58">
        <v>2</v>
      </c>
      <c r="C9" s="59" t="s">
        <v>89</v>
      </c>
      <c r="D9" s="64" t="str">
        <f>IF(Change!$C$13=0,"Must input data",Change!C13)</f>
        <v>Must input data</v>
      </c>
      <c r="E9" s="64"/>
      <c r="F9" s="64" t="str">
        <f>IF(Change!$C$13=0,"Must input data",Change!C13)</f>
        <v>Must input data</v>
      </c>
      <c r="G9" s="64"/>
      <c r="H9" s="64" t="str">
        <f>IF(Change!$C$13=0,"Must input data",Change!C13*0.9)</f>
        <v>Must input data</v>
      </c>
      <c r="I9" s="52"/>
    </row>
    <row r="10" spans="2:20" ht="15" customHeight="1">
      <c r="B10" s="58">
        <v>3</v>
      </c>
      <c r="C10" s="68" t="s">
        <v>103</v>
      </c>
      <c r="D10" s="64">
        <f>Change!C11</f>
        <v>0</v>
      </c>
      <c r="E10" s="64"/>
      <c r="F10" s="64">
        <f>Change!C11</f>
        <v>0</v>
      </c>
      <c r="G10" s="64">
        <f>Change!D11</f>
        <v>0</v>
      </c>
      <c r="H10" s="64">
        <f>Change!C11</f>
        <v>0</v>
      </c>
    </row>
    <row r="11" spans="2:20" ht="18.75" customHeight="1" thickBot="1">
      <c r="B11" s="51"/>
      <c r="C11" s="8" t="s">
        <v>77</v>
      </c>
      <c r="D11" s="67"/>
      <c r="E11" s="67"/>
      <c r="F11" s="67"/>
      <c r="G11" s="67"/>
      <c r="H11" s="67"/>
    </row>
    <row r="12" spans="2:20" ht="15" customHeight="1">
      <c r="B12" s="58" t="s">
        <v>13</v>
      </c>
      <c r="C12" s="74" t="s">
        <v>116</v>
      </c>
      <c r="D12" s="91" t="str">
        <f>IF(D$10&gt;0,ROUND(D9/D10,5),"Enter data above")</f>
        <v>Enter data above</v>
      </c>
      <c r="E12" s="91"/>
      <c r="F12" s="91" t="str">
        <f>IF(F$10&gt;0,ROUND(F9/F10,5),"Enter data above")</f>
        <v>Enter data above</v>
      </c>
      <c r="G12" s="91"/>
      <c r="H12" s="91" t="str">
        <f>IF(H$10&gt;0,ROUND(H9/H10,5),"Enter data above")</f>
        <v>Enter data above</v>
      </c>
    </row>
    <row r="13" spans="2:20" ht="15" customHeight="1">
      <c r="B13" s="58" t="s">
        <v>15</v>
      </c>
      <c r="C13" s="74" t="s">
        <v>117</v>
      </c>
      <c r="D13" s="91" t="str">
        <f>IF(D$10&gt;0,ROUND(1-D12,5),"Enter data above")</f>
        <v>Enter data above</v>
      </c>
      <c r="E13" s="91" t="str">
        <f t="shared" ref="E13:H13" si="0">IF(E$10&gt;0,ROUND(1-E12,5),"Enter data above")</f>
        <v>Enter data above</v>
      </c>
      <c r="F13" s="91" t="str">
        <f t="shared" si="0"/>
        <v>Enter data above</v>
      </c>
      <c r="G13" s="91" t="str">
        <f t="shared" si="0"/>
        <v>Enter data above</v>
      </c>
      <c r="H13" s="91" t="str">
        <f t="shared" si="0"/>
        <v>Enter data above</v>
      </c>
    </row>
    <row r="14" spans="2:20" ht="15" customHeight="1">
      <c r="B14" s="58" t="s">
        <v>16</v>
      </c>
      <c r="C14" s="74" t="s">
        <v>137</v>
      </c>
      <c r="D14" s="71" t="str">
        <f>IF(D$10&gt;0,ROUND(D8/D13,2),"Enter data above")</f>
        <v>Enter data above</v>
      </c>
      <c r="E14" s="71" t="str">
        <f t="shared" ref="E14:H14" si="1">IF(E$10&gt;0,ROUND(E8/E13,2),"Enter data above")</f>
        <v>Enter data above</v>
      </c>
      <c r="F14" s="71" t="str">
        <f t="shared" si="1"/>
        <v>Enter data above</v>
      </c>
      <c r="G14" s="71" t="str">
        <f t="shared" si="1"/>
        <v>Enter data above</v>
      </c>
      <c r="H14" s="71" t="str">
        <f t="shared" si="1"/>
        <v>Enter data above</v>
      </c>
      <c r="I14" s="65" t="s">
        <v>128</v>
      </c>
      <c r="J14" s="65" t="s">
        <v>128</v>
      </c>
    </row>
    <row r="15" spans="2:20" ht="17.25" customHeight="1" thickBot="1">
      <c r="B15" s="66" t="s">
        <v>17</v>
      </c>
      <c r="C15" s="80" t="s">
        <v>127</v>
      </c>
      <c r="D15" s="71" t="str">
        <f>IF(D$10&gt;0,(('Repayment Capacity'!D16+'Repayment Capacity'!D17+'Repayment Capacity'!D19+D8)/D13),"Enter data above")</f>
        <v>Enter data above</v>
      </c>
      <c r="E15" s="71" t="s">
        <v>128</v>
      </c>
      <c r="F15" s="71" t="str">
        <f>IF(F$10&gt;0,(('Repayment Capacity'!D16+'Repayment Capacity'!D17+'Repayment Capacity'!D19+F8)/F13),"Enter data above")</f>
        <v>Enter data above</v>
      </c>
      <c r="G15" s="71"/>
      <c r="H15" s="71" t="str">
        <f>IF(H$10&gt;0,(('Repayment Capacity'!D16+'Repayment Capacity'!D17+'Repayment Capacity'!D19+H8)/H13),"Enter data above")</f>
        <v>Enter data above</v>
      </c>
      <c r="I15" s="65" t="s">
        <v>128</v>
      </c>
      <c r="J15" s="65" t="s">
        <v>128</v>
      </c>
    </row>
    <row r="16" spans="2:20" ht="15">
      <c r="B16" s="50"/>
      <c r="C16" s="142" t="s">
        <v>91</v>
      </c>
      <c r="D16" s="142"/>
      <c r="E16" s="142"/>
      <c r="F16" s="142"/>
      <c r="G16" s="142"/>
      <c r="H16" s="142"/>
      <c r="T16" s="52"/>
    </row>
    <row r="17" spans="2:28" ht="27" customHeight="1">
      <c r="B17" s="50"/>
      <c r="C17" s="145" t="s">
        <v>120</v>
      </c>
      <c r="D17" s="145"/>
      <c r="E17" s="145"/>
      <c r="F17" s="145"/>
      <c r="G17" s="145"/>
      <c r="H17" s="145"/>
      <c r="J17" s="33" t="s">
        <v>78</v>
      </c>
      <c r="K17" s="33" t="s">
        <v>82</v>
      </c>
      <c r="L17" s="33" t="s">
        <v>80</v>
      </c>
      <c r="M17" s="33" t="s">
        <v>81</v>
      </c>
      <c r="N17" s="33" t="s">
        <v>83</v>
      </c>
      <c r="O17" s="69" t="s">
        <v>109</v>
      </c>
      <c r="P17" s="33" t="s">
        <v>79</v>
      </c>
      <c r="Q17" s="33" t="s">
        <v>84</v>
      </c>
      <c r="R17" s="78" t="s">
        <v>119</v>
      </c>
      <c r="S17" s="74" t="s">
        <v>115</v>
      </c>
    </row>
    <row r="18" spans="2:28" ht="14.25" customHeight="1">
      <c r="B18" s="76"/>
      <c r="C18" s="140" t="s">
        <v>121</v>
      </c>
      <c r="D18" s="140"/>
      <c r="E18" s="140"/>
      <c r="F18" s="140"/>
      <c r="G18" s="140"/>
      <c r="H18" s="140"/>
      <c r="J18" s="55">
        <f>IF('Input Information'!D38&gt;D14,ROUND('Input Information'!D38/15,0),ROUND('Input Information'!D38/10,0))</f>
        <v>0</v>
      </c>
      <c r="K18" s="54">
        <v>0</v>
      </c>
      <c r="L18" s="52" t="str">
        <f t="shared" ref="L18:L33" si="2">$D$8</f>
        <v>Must input data</v>
      </c>
      <c r="M18" s="56" t="e">
        <f t="shared" ref="M18:M33" si="3">K18*$D$12</f>
        <v>#VALUE!</v>
      </c>
      <c r="N18" s="57" t="e">
        <f t="shared" ref="N18:N33" si="4">M18+L18</f>
        <v>#VALUE!</v>
      </c>
      <c r="O18" s="52">
        <f>'Input Information'!$D$38</f>
        <v>0</v>
      </c>
      <c r="P18" s="19">
        <f>K18</f>
        <v>0</v>
      </c>
      <c r="Q18" s="52" t="str">
        <f>$D$14</f>
        <v>Enter data above</v>
      </c>
      <c r="R18" s="52" t="str">
        <f>$D$15</f>
        <v>Enter data above</v>
      </c>
      <c r="S18" s="52">
        <f>$D$10</f>
        <v>0</v>
      </c>
      <c r="U18" s="52"/>
    </row>
    <row r="19" spans="2:28" ht="15">
      <c r="B19" s="58"/>
      <c r="C19" s="141" t="s">
        <v>96</v>
      </c>
      <c r="D19" s="141"/>
      <c r="E19" s="141"/>
      <c r="F19" s="141"/>
      <c r="G19" s="141"/>
      <c r="H19" s="141"/>
      <c r="K19" s="19">
        <f t="shared" ref="K19:K20" si="5">K18+$J$18</f>
        <v>0</v>
      </c>
      <c r="L19" s="52" t="str">
        <f t="shared" si="2"/>
        <v>Must input data</v>
      </c>
      <c r="M19" s="57" t="e">
        <f t="shared" si="3"/>
        <v>#VALUE!</v>
      </c>
      <c r="N19" s="57" t="e">
        <f t="shared" si="4"/>
        <v>#VALUE!</v>
      </c>
      <c r="O19" s="52">
        <f>'Input Information'!$D$38</f>
        <v>0</v>
      </c>
      <c r="P19" s="19">
        <f t="shared" ref="P19:P20" si="6">K19</f>
        <v>0</v>
      </c>
      <c r="Q19" s="52" t="str">
        <f t="shared" ref="Q19:Q33" si="7">$D$14</f>
        <v>Enter data above</v>
      </c>
      <c r="R19" s="52" t="str">
        <f t="shared" ref="R19:R33" si="8">$D$15</f>
        <v>Enter data above</v>
      </c>
      <c r="S19" s="52">
        <f t="shared" ref="S19:S33" si="9">$D$10</f>
        <v>0</v>
      </c>
    </row>
    <row r="20" spans="2:28" ht="15">
      <c r="B20" s="58"/>
      <c r="C20" s="141" t="s">
        <v>90</v>
      </c>
      <c r="D20" s="141"/>
      <c r="E20" s="141"/>
      <c r="F20" s="141"/>
      <c r="G20" s="141"/>
      <c r="H20" s="141"/>
      <c r="K20" s="19">
        <f t="shared" si="5"/>
        <v>0</v>
      </c>
      <c r="L20" s="52" t="str">
        <f t="shared" si="2"/>
        <v>Must input data</v>
      </c>
      <c r="M20" s="57" t="e">
        <f t="shared" si="3"/>
        <v>#VALUE!</v>
      </c>
      <c r="N20" s="57" t="e">
        <f t="shared" si="4"/>
        <v>#VALUE!</v>
      </c>
      <c r="O20" s="52">
        <f>'Input Information'!$D$38</f>
        <v>0</v>
      </c>
      <c r="P20" s="19">
        <f t="shared" si="6"/>
        <v>0</v>
      </c>
      <c r="Q20" s="52" t="str">
        <f t="shared" si="7"/>
        <v>Enter data above</v>
      </c>
      <c r="R20" s="52" t="str">
        <f t="shared" si="8"/>
        <v>Enter data above</v>
      </c>
      <c r="S20" s="52">
        <f t="shared" si="9"/>
        <v>0</v>
      </c>
    </row>
    <row r="21" spans="2:28" ht="14.25" customHeight="1">
      <c r="B21" s="75"/>
      <c r="C21" s="140" t="s">
        <v>118</v>
      </c>
      <c r="D21" s="140"/>
      <c r="E21" s="140"/>
      <c r="F21" s="140"/>
      <c r="G21" s="140"/>
      <c r="H21" s="140"/>
      <c r="K21" s="19">
        <f t="shared" ref="K21:K33" si="10">K20+$J$18</f>
        <v>0</v>
      </c>
      <c r="L21" s="52" t="str">
        <f t="shared" si="2"/>
        <v>Must input data</v>
      </c>
      <c r="M21" s="57" t="e">
        <f t="shared" si="3"/>
        <v>#VALUE!</v>
      </c>
      <c r="N21" s="57" t="e">
        <f t="shared" si="4"/>
        <v>#VALUE!</v>
      </c>
      <c r="O21" s="52">
        <f>'Input Information'!$D$38</f>
        <v>0</v>
      </c>
      <c r="P21" s="19">
        <f t="shared" ref="P21:P33" si="11">K21</f>
        <v>0</v>
      </c>
      <c r="Q21" s="52" t="str">
        <f t="shared" si="7"/>
        <v>Enter data above</v>
      </c>
      <c r="R21" s="52" t="str">
        <f t="shared" si="8"/>
        <v>Enter data above</v>
      </c>
      <c r="S21" s="52">
        <f t="shared" si="9"/>
        <v>0</v>
      </c>
    </row>
    <row r="22" spans="2:28" ht="54.75" customHeight="1">
      <c r="B22" s="58"/>
      <c r="C22" s="140" t="s">
        <v>126</v>
      </c>
      <c r="D22" s="140"/>
      <c r="E22" s="140"/>
      <c r="F22" s="140"/>
      <c r="G22" s="140"/>
      <c r="H22" s="140"/>
      <c r="K22" s="19">
        <f t="shared" si="10"/>
        <v>0</v>
      </c>
      <c r="L22" s="52" t="str">
        <f t="shared" si="2"/>
        <v>Must input data</v>
      </c>
      <c r="M22" s="57" t="e">
        <f t="shared" si="3"/>
        <v>#VALUE!</v>
      </c>
      <c r="N22" s="57" t="e">
        <f t="shared" si="4"/>
        <v>#VALUE!</v>
      </c>
      <c r="O22" s="52">
        <f>'Input Information'!$D$38</f>
        <v>0</v>
      </c>
      <c r="P22" s="19">
        <f t="shared" si="11"/>
        <v>0</v>
      </c>
      <c r="Q22" s="52" t="str">
        <f t="shared" si="7"/>
        <v>Enter data above</v>
      </c>
      <c r="R22" s="52" t="str">
        <f t="shared" si="8"/>
        <v>Enter data above</v>
      </c>
      <c r="S22" s="52">
        <f t="shared" si="9"/>
        <v>0</v>
      </c>
      <c r="Y22" s="69"/>
      <c r="Z22" s="69"/>
      <c r="AA22" s="69"/>
      <c r="AB22" s="69"/>
    </row>
    <row r="23" spans="2:28" ht="14.25" customHeight="1">
      <c r="B23" s="58"/>
      <c r="K23" s="19">
        <f t="shared" si="10"/>
        <v>0</v>
      </c>
      <c r="L23" s="52" t="str">
        <f t="shared" si="2"/>
        <v>Must input data</v>
      </c>
      <c r="M23" s="57" t="e">
        <f t="shared" si="3"/>
        <v>#VALUE!</v>
      </c>
      <c r="N23" s="57" t="e">
        <f t="shared" si="4"/>
        <v>#VALUE!</v>
      </c>
      <c r="O23" s="52">
        <f>'Input Information'!$D$38</f>
        <v>0</v>
      </c>
      <c r="P23" s="19">
        <f t="shared" si="11"/>
        <v>0</v>
      </c>
      <c r="Q23" s="52" t="str">
        <f t="shared" si="7"/>
        <v>Enter data above</v>
      </c>
      <c r="R23" s="52" t="str">
        <f t="shared" si="8"/>
        <v>Enter data above</v>
      </c>
      <c r="S23" s="52">
        <f t="shared" si="9"/>
        <v>0</v>
      </c>
      <c r="Y23" s="19"/>
      <c r="Z23" s="52"/>
      <c r="AA23" s="52"/>
      <c r="AB23" s="52"/>
    </row>
    <row r="24" spans="2:28">
      <c r="B24" s="49"/>
      <c r="C24" s="33"/>
      <c r="K24" s="19">
        <f t="shared" si="10"/>
        <v>0</v>
      </c>
      <c r="L24" s="52" t="str">
        <f t="shared" si="2"/>
        <v>Must input data</v>
      </c>
      <c r="M24" s="57" t="e">
        <f t="shared" si="3"/>
        <v>#VALUE!</v>
      </c>
      <c r="N24" s="57" t="e">
        <f t="shared" si="4"/>
        <v>#VALUE!</v>
      </c>
      <c r="O24" s="52">
        <f>'Input Information'!$D$38</f>
        <v>0</v>
      </c>
      <c r="P24" s="19">
        <f t="shared" si="11"/>
        <v>0</v>
      </c>
      <c r="Q24" s="52" t="str">
        <f t="shared" si="7"/>
        <v>Enter data above</v>
      </c>
      <c r="R24" s="52" t="str">
        <f t="shared" si="8"/>
        <v>Enter data above</v>
      </c>
      <c r="S24" s="52">
        <f t="shared" si="9"/>
        <v>0</v>
      </c>
      <c r="Y24" s="19"/>
      <c r="Z24" s="52"/>
      <c r="AA24" s="52"/>
      <c r="AB24" s="52"/>
    </row>
    <row r="25" spans="2:28">
      <c r="B25" s="49"/>
      <c r="K25" s="19">
        <f t="shared" si="10"/>
        <v>0</v>
      </c>
      <c r="L25" s="52" t="str">
        <f t="shared" si="2"/>
        <v>Must input data</v>
      </c>
      <c r="M25" s="57" t="e">
        <f t="shared" si="3"/>
        <v>#VALUE!</v>
      </c>
      <c r="N25" s="57" t="e">
        <f t="shared" si="4"/>
        <v>#VALUE!</v>
      </c>
      <c r="O25" s="52">
        <f>'Input Information'!$D$38</f>
        <v>0</v>
      </c>
      <c r="P25" s="19">
        <f t="shared" si="11"/>
        <v>0</v>
      </c>
      <c r="Q25" s="52" t="str">
        <f t="shared" si="7"/>
        <v>Enter data above</v>
      </c>
      <c r="R25" s="52" t="str">
        <f t="shared" si="8"/>
        <v>Enter data above</v>
      </c>
      <c r="S25" s="52">
        <f t="shared" si="9"/>
        <v>0</v>
      </c>
      <c r="Y25" s="19"/>
      <c r="Z25" s="52"/>
      <c r="AA25" s="52"/>
      <c r="AB25" s="52"/>
    </row>
    <row r="26" spans="2:28">
      <c r="B26" s="49"/>
      <c r="K26" s="19">
        <f t="shared" si="10"/>
        <v>0</v>
      </c>
      <c r="L26" s="52" t="str">
        <f t="shared" si="2"/>
        <v>Must input data</v>
      </c>
      <c r="M26" s="57" t="e">
        <f t="shared" si="3"/>
        <v>#VALUE!</v>
      </c>
      <c r="N26" s="57" t="e">
        <f t="shared" si="4"/>
        <v>#VALUE!</v>
      </c>
      <c r="O26" s="52">
        <f>'Input Information'!$D$38</f>
        <v>0</v>
      </c>
      <c r="P26" s="19">
        <f t="shared" si="11"/>
        <v>0</v>
      </c>
      <c r="Q26" s="52" t="str">
        <f t="shared" si="7"/>
        <v>Enter data above</v>
      </c>
      <c r="R26" s="52" t="str">
        <f t="shared" si="8"/>
        <v>Enter data above</v>
      </c>
      <c r="S26" s="52">
        <f t="shared" si="9"/>
        <v>0</v>
      </c>
      <c r="Y26" s="19"/>
      <c r="Z26" s="52"/>
      <c r="AA26" s="52"/>
      <c r="AB26" s="52"/>
    </row>
    <row r="27" spans="2:28">
      <c r="B27" s="49"/>
      <c r="K27" s="19">
        <f t="shared" si="10"/>
        <v>0</v>
      </c>
      <c r="L27" s="52" t="str">
        <f t="shared" si="2"/>
        <v>Must input data</v>
      </c>
      <c r="M27" s="57" t="e">
        <f t="shared" si="3"/>
        <v>#VALUE!</v>
      </c>
      <c r="N27" s="57" t="e">
        <f t="shared" si="4"/>
        <v>#VALUE!</v>
      </c>
      <c r="O27" s="52">
        <f>'Input Information'!$D$38</f>
        <v>0</v>
      </c>
      <c r="P27" s="19">
        <f t="shared" si="11"/>
        <v>0</v>
      </c>
      <c r="Q27" s="52" t="str">
        <f t="shared" si="7"/>
        <v>Enter data above</v>
      </c>
      <c r="R27" s="52" t="str">
        <f t="shared" si="8"/>
        <v>Enter data above</v>
      </c>
      <c r="S27" s="52">
        <f t="shared" si="9"/>
        <v>0</v>
      </c>
      <c r="Y27" s="19"/>
      <c r="Z27" s="52"/>
      <c r="AA27" s="52"/>
      <c r="AB27" s="52"/>
    </row>
    <row r="28" spans="2:28">
      <c r="B28" s="49"/>
      <c r="K28" s="19">
        <f t="shared" si="10"/>
        <v>0</v>
      </c>
      <c r="L28" s="52" t="str">
        <f t="shared" si="2"/>
        <v>Must input data</v>
      </c>
      <c r="M28" s="57" t="e">
        <f t="shared" si="3"/>
        <v>#VALUE!</v>
      </c>
      <c r="N28" s="57" t="e">
        <f t="shared" si="4"/>
        <v>#VALUE!</v>
      </c>
      <c r="O28" s="52">
        <f>'Input Information'!$D$38</f>
        <v>0</v>
      </c>
      <c r="P28" s="19">
        <f t="shared" si="11"/>
        <v>0</v>
      </c>
      <c r="Q28" s="52" t="str">
        <f t="shared" si="7"/>
        <v>Enter data above</v>
      </c>
      <c r="R28" s="52" t="str">
        <f t="shared" si="8"/>
        <v>Enter data above</v>
      </c>
      <c r="S28" s="52">
        <f t="shared" si="9"/>
        <v>0</v>
      </c>
      <c r="Y28" s="19"/>
      <c r="Z28" s="52"/>
      <c r="AA28" s="52"/>
      <c r="AB28" s="52"/>
    </row>
    <row r="29" spans="2:28">
      <c r="B29" s="49"/>
      <c r="K29" s="19">
        <f t="shared" si="10"/>
        <v>0</v>
      </c>
      <c r="L29" s="52" t="str">
        <f t="shared" si="2"/>
        <v>Must input data</v>
      </c>
      <c r="M29" s="57" t="e">
        <f t="shared" si="3"/>
        <v>#VALUE!</v>
      </c>
      <c r="N29" s="57" t="e">
        <f t="shared" si="4"/>
        <v>#VALUE!</v>
      </c>
      <c r="O29" s="52">
        <f>'Input Information'!$D$38</f>
        <v>0</v>
      </c>
      <c r="P29" s="19">
        <f t="shared" si="11"/>
        <v>0</v>
      </c>
      <c r="Q29" s="52" t="str">
        <f t="shared" si="7"/>
        <v>Enter data above</v>
      </c>
      <c r="R29" s="52" t="str">
        <f t="shared" si="8"/>
        <v>Enter data above</v>
      </c>
      <c r="S29" s="52">
        <f t="shared" si="9"/>
        <v>0</v>
      </c>
      <c r="Y29" s="19"/>
      <c r="Z29" s="52"/>
      <c r="AA29" s="52"/>
      <c r="AB29" s="52"/>
    </row>
    <row r="30" spans="2:28">
      <c r="B30" s="49"/>
      <c r="K30" s="19">
        <f t="shared" si="10"/>
        <v>0</v>
      </c>
      <c r="L30" s="52" t="str">
        <f t="shared" si="2"/>
        <v>Must input data</v>
      </c>
      <c r="M30" s="57" t="e">
        <f t="shared" si="3"/>
        <v>#VALUE!</v>
      </c>
      <c r="N30" s="57" t="e">
        <f t="shared" si="4"/>
        <v>#VALUE!</v>
      </c>
      <c r="O30" s="52">
        <f>'Input Information'!$D$38</f>
        <v>0</v>
      </c>
      <c r="P30" s="19">
        <f t="shared" si="11"/>
        <v>0</v>
      </c>
      <c r="Q30" s="52" t="str">
        <f t="shared" si="7"/>
        <v>Enter data above</v>
      </c>
      <c r="R30" s="52" t="str">
        <f t="shared" si="8"/>
        <v>Enter data above</v>
      </c>
      <c r="S30" s="52">
        <f t="shared" si="9"/>
        <v>0</v>
      </c>
      <c r="Y30" s="19"/>
      <c r="Z30" s="52"/>
      <c r="AA30" s="52"/>
      <c r="AB30" s="52"/>
    </row>
    <row r="31" spans="2:28">
      <c r="B31" s="49"/>
      <c r="K31" s="19">
        <f t="shared" si="10"/>
        <v>0</v>
      </c>
      <c r="L31" s="52" t="str">
        <f t="shared" si="2"/>
        <v>Must input data</v>
      </c>
      <c r="M31" s="57" t="e">
        <f t="shared" si="3"/>
        <v>#VALUE!</v>
      </c>
      <c r="N31" s="57" t="e">
        <f t="shared" si="4"/>
        <v>#VALUE!</v>
      </c>
      <c r="O31" s="52">
        <f>'Input Information'!$D$38</f>
        <v>0</v>
      </c>
      <c r="P31" s="19">
        <f t="shared" si="11"/>
        <v>0</v>
      </c>
      <c r="Q31" s="52" t="str">
        <f t="shared" si="7"/>
        <v>Enter data above</v>
      </c>
      <c r="R31" s="52" t="str">
        <f t="shared" si="8"/>
        <v>Enter data above</v>
      </c>
      <c r="S31" s="52">
        <f t="shared" si="9"/>
        <v>0</v>
      </c>
      <c r="Y31" s="19"/>
      <c r="Z31" s="52"/>
      <c r="AA31" s="52"/>
      <c r="AB31" s="52"/>
    </row>
    <row r="32" spans="2:28">
      <c r="B32" s="49"/>
      <c r="K32" s="19">
        <f t="shared" si="10"/>
        <v>0</v>
      </c>
      <c r="L32" s="52" t="str">
        <f t="shared" si="2"/>
        <v>Must input data</v>
      </c>
      <c r="M32" s="57" t="e">
        <f t="shared" si="3"/>
        <v>#VALUE!</v>
      </c>
      <c r="N32" s="57" t="e">
        <f t="shared" si="4"/>
        <v>#VALUE!</v>
      </c>
      <c r="O32" s="52">
        <f>'Input Information'!$D$38</f>
        <v>0</v>
      </c>
      <c r="P32" s="19">
        <f t="shared" si="11"/>
        <v>0</v>
      </c>
      <c r="Q32" s="52" t="str">
        <f t="shared" si="7"/>
        <v>Enter data above</v>
      </c>
      <c r="R32" s="52" t="str">
        <f t="shared" si="8"/>
        <v>Enter data above</v>
      </c>
      <c r="S32" s="52">
        <f t="shared" si="9"/>
        <v>0</v>
      </c>
      <c r="Y32" s="19"/>
      <c r="Z32" s="52"/>
      <c r="AA32" s="52"/>
      <c r="AB32" s="52"/>
    </row>
    <row r="33" spans="2:28">
      <c r="B33" s="49"/>
      <c r="K33" s="19">
        <f t="shared" si="10"/>
        <v>0</v>
      </c>
      <c r="L33" s="52" t="str">
        <f t="shared" si="2"/>
        <v>Must input data</v>
      </c>
      <c r="M33" s="57" t="e">
        <f t="shared" si="3"/>
        <v>#VALUE!</v>
      </c>
      <c r="N33" s="57" t="e">
        <f t="shared" si="4"/>
        <v>#VALUE!</v>
      </c>
      <c r="O33" s="52">
        <f>'Input Information'!$D$38</f>
        <v>0</v>
      </c>
      <c r="P33" s="19">
        <f t="shared" si="11"/>
        <v>0</v>
      </c>
      <c r="Q33" s="52" t="str">
        <f t="shared" si="7"/>
        <v>Enter data above</v>
      </c>
      <c r="R33" s="52" t="str">
        <f t="shared" si="8"/>
        <v>Enter data above</v>
      </c>
      <c r="S33" s="52">
        <f t="shared" si="9"/>
        <v>0</v>
      </c>
      <c r="Y33" s="19"/>
      <c r="Z33" s="52"/>
      <c r="AA33" s="52"/>
      <c r="AB33" s="52"/>
    </row>
    <row r="34" spans="2:28">
      <c r="B34" s="49"/>
      <c r="K34" s="19"/>
      <c r="L34" s="52"/>
      <c r="M34" s="57"/>
      <c r="N34" s="57"/>
      <c r="O34" s="57"/>
      <c r="R34"/>
      <c r="Y34" s="19"/>
      <c r="Z34" s="52"/>
      <c r="AA34" s="52"/>
      <c r="AB34" s="52"/>
    </row>
    <row r="35" spans="2:28">
      <c r="B35" s="49"/>
      <c r="K35" s="71" t="s">
        <v>104</v>
      </c>
      <c r="L35" s="52"/>
      <c r="M35" s="57">
        <f>Change!C11</f>
        <v>0</v>
      </c>
      <c r="N35" s="57" t="s">
        <v>110</v>
      </c>
      <c r="O35" s="57">
        <f>('Repayment Capacity'!D16+'Repayment Capacity'!D17+'Repayment Capacity'!D19)</f>
        <v>0</v>
      </c>
      <c r="R35"/>
      <c r="Y35" s="19"/>
      <c r="Z35" s="52"/>
      <c r="AA35" s="52"/>
      <c r="AB35" s="52"/>
    </row>
    <row r="36" spans="2:28">
      <c r="B36" s="49"/>
      <c r="K36" s="71" t="s">
        <v>108</v>
      </c>
      <c r="L36" s="64"/>
      <c r="M36" s="70" t="e">
        <f>D9/M35</f>
        <v>#VALUE!</v>
      </c>
      <c r="O36" s="72" t="s">
        <v>105</v>
      </c>
      <c r="P36" s="70" t="e">
        <f>1-M36</f>
        <v>#VALUE!</v>
      </c>
      <c r="R36" s="69" t="s">
        <v>112</v>
      </c>
      <c r="S36" s="73" t="s">
        <v>113</v>
      </c>
      <c r="Y36" s="19"/>
      <c r="Z36" s="52"/>
      <c r="AA36" s="52"/>
      <c r="AB36" s="52"/>
    </row>
    <row r="37" spans="2:28">
      <c r="K37" s="68" t="s">
        <v>82</v>
      </c>
      <c r="L37" s="68" t="s">
        <v>80</v>
      </c>
      <c r="M37" s="68" t="s">
        <v>81</v>
      </c>
      <c r="N37" s="68" t="s">
        <v>83</v>
      </c>
      <c r="O37" s="69" t="s">
        <v>111</v>
      </c>
      <c r="P37" s="68" t="s">
        <v>106</v>
      </c>
      <c r="Q37" s="68" t="s">
        <v>107</v>
      </c>
      <c r="R37" s="73" t="s">
        <v>114</v>
      </c>
      <c r="S37" s="73" t="s">
        <v>107</v>
      </c>
      <c r="Y37" s="19"/>
      <c r="Z37" s="52"/>
      <c r="AA37" s="52"/>
      <c r="AB37" s="52"/>
    </row>
    <row r="38" spans="2:28">
      <c r="K38" s="54">
        <v>0</v>
      </c>
      <c r="L38" s="52" t="str">
        <f t="shared" ref="L38:L53" si="12">$D$8</f>
        <v>Must input data</v>
      </c>
      <c r="M38" s="56" t="e">
        <f t="shared" ref="M38:M53" si="13">K38*$M$36</f>
        <v>#VALUE!</v>
      </c>
      <c r="N38" s="57" t="e">
        <f t="shared" ref="N38:N53" si="14">M38+L38</f>
        <v>#VALUE!</v>
      </c>
      <c r="O38" s="57" t="e">
        <f t="shared" ref="O38:O53" si="15">N38+$O$35</f>
        <v>#VALUE!</v>
      </c>
      <c r="P38" s="19" t="e">
        <f t="shared" ref="P38:P53" si="16">(K38-M38)</f>
        <v>#VALUE!</v>
      </c>
      <c r="Q38" s="52" t="e">
        <f t="shared" ref="Q38:Q53" si="17">(M38+P38)</f>
        <v>#VALUE!</v>
      </c>
      <c r="R38" s="52" t="e">
        <f t="shared" ref="R38:R53" si="18">(L38+M38)</f>
        <v>#VALUE!</v>
      </c>
      <c r="S38" s="52">
        <v>1022000</v>
      </c>
      <c r="Y38" s="19"/>
      <c r="Z38" s="52"/>
      <c r="AA38" s="52"/>
      <c r="AB38" s="52"/>
    </row>
    <row r="39" spans="2:28">
      <c r="K39" s="19">
        <f t="shared" ref="K39:K53" si="19">K38+$J$18</f>
        <v>0</v>
      </c>
      <c r="L39" s="52" t="str">
        <f t="shared" si="12"/>
        <v>Must input data</v>
      </c>
      <c r="M39" s="57" t="e">
        <f t="shared" si="13"/>
        <v>#VALUE!</v>
      </c>
      <c r="N39" s="57" t="e">
        <f t="shared" si="14"/>
        <v>#VALUE!</v>
      </c>
      <c r="O39" s="57" t="e">
        <f t="shared" si="15"/>
        <v>#VALUE!</v>
      </c>
      <c r="P39" s="19" t="e">
        <f t="shared" si="16"/>
        <v>#VALUE!</v>
      </c>
      <c r="Q39" s="52" t="e">
        <f t="shared" si="17"/>
        <v>#VALUE!</v>
      </c>
      <c r="R39" s="52" t="e">
        <f t="shared" si="18"/>
        <v>#VALUE!</v>
      </c>
      <c r="S39" s="52">
        <v>1022000</v>
      </c>
    </row>
    <row r="40" spans="2:28">
      <c r="K40" s="19">
        <f t="shared" si="19"/>
        <v>0</v>
      </c>
      <c r="L40" s="52" t="str">
        <f t="shared" si="12"/>
        <v>Must input data</v>
      </c>
      <c r="M40" s="57" t="e">
        <f t="shared" si="13"/>
        <v>#VALUE!</v>
      </c>
      <c r="N40" s="57" t="e">
        <f t="shared" si="14"/>
        <v>#VALUE!</v>
      </c>
      <c r="O40" s="57" t="e">
        <f t="shared" si="15"/>
        <v>#VALUE!</v>
      </c>
      <c r="P40" s="19" t="e">
        <f t="shared" si="16"/>
        <v>#VALUE!</v>
      </c>
      <c r="Q40" s="52" t="e">
        <f t="shared" si="17"/>
        <v>#VALUE!</v>
      </c>
      <c r="R40" s="52" t="e">
        <f t="shared" si="18"/>
        <v>#VALUE!</v>
      </c>
      <c r="S40" s="52">
        <v>1022000</v>
      </c>
    </row>
    <row r="41" spans="2:28">
      <c r="K41" s="19">
        <f t="shared" si="19"/>
        <v>0</v>
      </c>
      <c r="L41" s="52" t="str">
        <f t="shared" si="12"/>
        <v>Must input data</v>
      </c>
      <c r="M41" s="57" t="e">
        <f t="shared" si="13"/>
        <v>#VALUE!</v>
      </c>
      <c r="N41" s="57" t="e">
        <f t="shared" si="14"/>
        <v>#VALUE!</v>
      </c>
      <c r="O41" s="57" t="e">
        <f t="shared" si="15"/>
        <v>#VALUE!</v>
      </c>
      <c r="P41" s="19" t="e">
        <f t="shared" si="16"/>
        <v>#VALUE!</v>
      </c>
      <c r="Q41" s="52" t="e">
        <f t="shared" si="17"/>
        <v>#VALUE!</v>
      </c>
      <c r="R41" s="52" t="e">
        <f t="shared" si="18"/>
        <v>#VALUE!</v>
      </c>
      <c r="S41" s="52">
        <v>1022000</v>
      </c>
    </row>
    <row r="42" spans="2:28">
      <c r="K42" s="19">
        <f t="shared" si="19"/>
        <v>0</v>
      </c>
      <c r="L42" s="52" t="str">
        <f t="shared" si="12"/>
        <v>Must input data</v>
      </c>
      <c r="M42" s="57" t="e">
        <f t="shared" si="13"/>
        <v>#VALUE!</v>
      </c>
      <c r="N42" s="57" t="e">
        <f t="shared" si="14"/>
        <v>#VALUE!</v>
      </c>
      <c r="O42" s="57" t="e">
        <f t="shared" si="15"/>
        <v>#VALUE!</v>
      </c>
      <c r="P42" s="19" t="e">
        <f t="shared" si="16"/>
        <v>#VALUE!</v>
      </c>
      <c r="Q42" s="52" t="e">
        <f t="shared" si="17"/>
        <v>#VALUE!</v>
      </c>
      <c r="R42" s="52" t="e">
        <f t="shared" si="18"/>
        <v>#VALUE!</v>
      </c>
      <c r="S42" s="52">
        <v>1022000</v>
      </c>
    </row>
    <row r="43" spans="2:28">
      <c r="K43" s="19">
        <f t="shared" si="19"/>
        <v>0</v>
      </c>
      <c r="L43" s="52" t="str">
        <f t="shared" si="12"/>
        <v>Must input data</v>
      </c>
      <c r="M43" s="57" t="e">
        <f t="shared" si="13"/>
        <v>#VALUE!</v>
      </c>
      <c r="N43" s="57" t="e">
        <f t="shared" si="14"/>
        <v>#VALUE!</v>
      </c>
      <c r="O43" s="57" t="e">
        <f t="shared" si="15"/>
        <v>#VALUE!</v>
      </c>
      <c r="P43" s="19" t="e">
        <f t="shared" si="16"/>
        <v>#VALUE!</v>
      </c>
      <c r="Q43" s="52" t="e">
        <f t="shared" si="17"/>
        <v>#VALUE!</v>
      </c>
      <c r="R43" s="52" t="e">
        <f t="shared" si="18"/>
        <v>#VALUE!</v>
      </c>
      <c r="S43" s="52">
        <v>1022000</v>
      </c>
    </row>
    <row r="44" spans="2:28">
      <c r="K44" s="19">
        <f t="shared" si="19"/>
        <v>0</v>
      </c>
      <c r="L44" s="52" t="str">
        <f t="shared" si="12"/>
        <v>Must input data</v>
      </c>
      <c r="M44" s="57" t="e">
        <f t="shared" si="13"/>
        <v>#VALUE!</v>
      </c>
      <c r="N44" s="57" t="e">
        <f t="shared" si="14"/>
        <v>#VALUE!</v>
      </c>
      <c r="O44" s="57" t="e">
        <f t="shared" si="15"/>
        <v>#VALUE!</v>
      </c>
      <c r="P44" s="19" t="e">
        <f t="shared" si="16"/>
        <v>#VALUE!</v>
      </c>
      <c r="Q44" s="52" t="e">
        <f t="shared" si="17"/>
        <v>#VALUE!</v>
      </c>
      <c r="R44" s="52" t="e">
        <f t="shared" si="18"/>
        <v>#VALUE!</v>
      </c>
      <c r="S44" s="52">
        <v>1022000</v>
      </c>
    </row>
    <row r="45" spans="2:28">
      <c r="K45" s="19">
        <f t="shared" si="19"/>
        <v>0</v>
      </c>
      <c r="L45" s="52" t="str">
        <f t="shared" si="12"/>
        <v>Must input data</v>
      </c>
      <c r="M45" s="57" t="e">
        <f t="shared" si="13"/>
        <v>#VALUE!</v>
      </c>
      <c r="N45" s="57" t="e">
        <f t="shared" si="14"/>
        <v>#VALUE!</v>
      </c>
      <c r="O45" s="57" t="e">
        <f t="shared" si="15"/>
        <v>#VALUE!</v>
      </c>
      <c r="P45" s="19" t="e">
        <f t="shared" si="16"/>
        <v>#VALUE!</v>
      </c>
      <c r="Q45" s="52" t="e">
        <f t="shared" si="17"/>
        <v>#VALUE!</v>
      </c>
      <c r="R45" s="52" t="e">
        <f t="shared" si="18"/>
        <v>#VALUE!</v>
      </c>
      <c r="S45" s="52">
        <v>1022000</v>
      </c>
    </row>
    <row r="46" spans="2:28">
      <c r="K46" s="19">
        <f t="shared" si="19"/>
        <v>0</v>
      </c>
      <c r="L46" s="52" t="str">
        <f t="shared" si="12"/>
        <v>Must input data</v>
      </c>
      <c r="M46" s="57" t="e">
        <f t="shared" si="13"/>
        <v>#VALUE!</v>
      </c>
      <c r="N46" s="57" t="e">
        <f t="shared" si="14"/>
        <v>#VALUE!</v>
      </c>
      <c r="O46" s="57" t="e">
        <f t="shared" si="15"/>
        <v>#VALUE!</v>
      </c>
      <c r="P46" s="19" t="e">
        <f t="shared" si="16"/>
        <v>#VALUE!</v>
      </c>
      <c r="Q46" s="52" t="e">
        <f t="shared" si="17"/>
        <v>#VALUE!</v>
      </c>
      <c r="R46" s="52" t="e">
        <f t="shared" si="18"/>
        <v>#VALUE!</v>
      </c>
      <c r="S46" s="52">
        <v>1022000</v>
      </c>
    </row>
    <row r="47" spans="2:28">
      <c r="K47" s="19">
        <f t="shared" si="19"/>
        <v>0</v>
      </c>
      <c r="L47" s="52" t="str">
        <f t="shared" si="12"/>
        <v>Must input data</v>
      </c>
      <c r="M47" s="57" t="e">
        <f t="shared" si="13"/>
        <v>#VALUE!</v>
      </c>
      <c r="N47" s="57" t="e">
        <f t="shared" si="14"/>
        <v>#VALUE!</v>
      </c>
      <c r="O47" s="57" t="e">
        <f t="shared" si="15"/>
        <v>#VALUE!</v>
      </c>
      <c r="P47" s="19" t="e">
        <f t="shared" si="16"/>
        <v>#VALUE!</v>
      </c>
      <c r="Q47" s="52" t="e">
        <f t="shared" si="17"/>
        <v>#VALUE!</v>
      </c>
      <c r="R47" s="52" t="e">
        <f t="shared" si="18"/>
        <v>#VALUE!</v>
      </c>
      <c r="S47" s="52">
        <v>1022000</v>
      </c>
    </row>
    <row r="48" spans="2:28">
      <c r="K48" s="19">
        <f t="shared" si="19"/>
        <v>0</v>
      </c>
      <c r="L48" s="52" t="str">
        <f t="shared" si="12"/>
        <v>Must input data</v>
      </c>
      <c r="M48" s="57" t="e">
        <f t="shared" si="13"/>
        <v>#VALUE!</v>
      </c>
      <c r="N48" s="57" t="e">
        <f t="shared" si="14"/>
        <v>#VALUE!</v>
      </c>
      <c r="O48" s="57" t="e">
        <f t="shared" si="15"/>
        <v>#VALUE!</v>
      </c>
      <c r="P48" s="19" t="e">
        <f t="shared" si="16"/>
        <v>#VALUE!</v>
      </c>
      <c r="Q48" s="52" t="e">
        <f t="shared" si="17"/>
        <v>#VALUE!</v>
      </c>
      <c r="R48" s="52" t="e">
        <f t="shared" si="18"/>
        <v>#VALUE!</v>
      </c>
      <c r="S48" s="52">
        <v>1022000</v>
      </c>
    </row>
    <row r="49" spans="11:19">
      <c r="K49" s="19">
        <f t="shared" si="19"/>
        <v>0</v>
      </c>
      <c r="L49" s="52" t="str">
        <f t="shared" si="12"/>
        <v>Must input data</v>
      </c>
      <c r="M49" s="57" t="e">
        <f t="shared" si="13"/>
        <v>#VALUE!</v>
      </c>
      <c r="N49" s="57" t="e">
        <f t="shared" si="14"/>
        <v>#VALUE!</v>
      </c>
      <c r="O49" s="57" t="e">
        <f t="shared" si="15"/>
        <v>#VALUE!</v>
      </c>
      <c r="P49" s="19" t="e">
        <f t="shared" si="16"/>
        <v>#VALUE!</v>
      </c>
      <c r="Q49" s="52" t="e">
        <f t="shared" si="17"/>
        <v>#VALUE!</v>
      </c>
      <c r="R49" s="52" t="e">
        <f t="shared" si="18"/>
        <v>#VALUE!</v>
      </c>
      <c r="S49" s="52">
        <v>1022000</v>
      </c>
    </row>
    <row r="50" spans="11:19">
      <c r="K50" s="19">
        <f t="shared" si="19"/>
        <v>0</v>
      </c>
      <c r="L50" s="52" t="str">
        <f t="shared" si="12"/>
        <v>Must input data</v>
      </c>
      <c r="M50" s="57" t="e">
        <f t="shared" si="13"/>
        <v>#VALUE!</v>
      </c>
      <c r="N50" s="57" t="e">
        <f t="shared" si="14"/>
        <v>#VALUE!</v>
      </c>
      <c r="O50" s="57" t="e">
        <f t="shared" si="15"/>
        <v>#VALUE!</v>
      </c>
      <c r="P50" s="19" t="e">
        <f t="shared" si="16"/>
        <v>#VALUE!</v>
      </c>
      <c r="Q50" s="52" t="e">
        <f t="shared" si="17"/>
        <v>#VALUE!</v>
      </c>
      <c r="R50" s="52" t="e">
        <f t="shared" si="18"/>
        <v>#VALUE!</v>
      </c>
      <c r="S50" s="52">
        <v>1022000</v>
      </c>
    </row>
    <row r="51" spans="11:19">
      <c r="K51" s="19">
        <f t="shared" si="19"/>
        <v>0</v>
      </c>
      <c r="L51" s="52" t="str">
        <f t="shared" si="12"/>
        <v>Must input data</v>
      </c>
      <c r="M51" s="57" t="e">
        <f t="shared" si="13"/>
        <v>#VALUE!</v>
      </c>
      <c r="N51" s="57" t="e">
        <f t="shared" si="14"/>
        <v>#VALUE!</v>
      </c>
      <c r="O51" s="57" t="e">
        <f t="shared" si="15"/>
        <v>#VALUE!</v>
      </c>
      <c r="P51" s="19" t="e">
        <f t="shared" si="16"/>
        <v>#VALUE!</v>
      </c>
      <c r="Q51" s="52" t="e">
        <f t="shared" si="17"/>
        <v>#VALUE!</v>
      </c>
      <c r="R51" s="52" t="e">
        <f t="shared" si="18"/>
        <v>#VALUE!</v>
      </c>
      <c r="S51" s="52">
        <v>1022000</v>
      </c>
    </row>
    <row r="52" spans="11:19">
      <c r="K52" s="19">
        <f t="shared" si="19"/>
        <v>0</v>
      </c>
      <c r="L52" s="52" t="str">
        <f t="shared" si="12"/>
        <v>Must input data</v>
      </c>
      <c r="M52" s="57" t="e">
        <f t="shared" si="13"/>
        <v>#VALUE!</v>
      </c>
      <c r="N52" s="57" t="e">
        <f t="shared" si="14"/>
        <v>#VALUE!</v>
      </c>
      <c r="O52" s="57" t="e">
        <f t="shared" si="15"/>
        <v>#VALUE!</v>
      </c>
      <c r="P52" s="19" t="e">
        <f t="shared" si="16"/>
        <v>#VALUE!</v>
      </c>
      <c r="Q52" s="52" t="e">
        <f t="shared" si="17"/>
        <v>#VALUE!</v>
      </c>
      <c r="R52" s="52" t="e">
        <f t="shared" si="18"/>
        <v>#VALUE!</v>
      </c>
      <c r="S52" s="52">
        <v>1022000</v>
      </c>
    </row>
    <row r="53" spans="11:19">
      <c r="K53" s="19">
        <f t="shared" si="19"/>
        <v>0</v>
      </c>
      <c r="L53" s="52" t="str">
        <f t="shared" si="12"/>
        <v>Must input data</v>
      </c>
      <c r="M53" s="57" t="e">
        <f t="shared" si="13"/>
        <v>#VALUE!</v>
      </c>
      <c r="N53" s="57" t="e">
        <f t="shared" si="14"/>
        <v>#VALUE!</v>
      </c>
      <c r="O53" s="57" t="e">
        <f t="shared" si="15"/>
        <v>#VALUE!</v>
      </c>
      <c r="P53" s="19" t="e">
        <f t="shared" si="16"/>
        <v>#VALUE!</v>
      </c>
      <c r="Q53" s="52" t="e">
        <f t="shared" si="17"/>
        <v>#VALUE!</v>
      </c>
      <c r="R53" s="52" t="e">
        <f t="shared" si="18"/>
        <v>#VALUE!</v>
      </c>
      <c r="S53" s="52">
        <v>1022000</v>
      </c>
    </row>
  </sheetData>
  <mergeCells count="12">
    <mergeCell ref="B4:I4"/>
    <mergeCell ref="B2:I2"/>
    <mergeCell ref="F6:F7"/>
    <mergeCell ref="H6:H7"/>
    <mergeCell ref="C17:H17"/>
    <mergeCell ref="B5:H5"/>
    <mergeCell ref="C22:H22"/>
    <mergeCell ref="C19:H19"/>
    <mergeCell ref="C18:H18"/>
    <mergeCell ref="C16:H16"/>
    <mergeCell ref="C20:H20"/>
    <mergeCell ref="C21:H21"/>
  </mergeCells>
  <phoneticPr fontId="0" type="noConversion"/>
  <pageMargins left="0.5" right="0.5" top="1" bottom="1" header="0.5" footer="0.5"/>
  <pageSetup scale="93" orientation="portrait" r:id="rId1"/>
  <headerFooter alignWithMargins="0"/>
  <colBreaks count="1" manualBreakCount="1">
    <brk id="9" max="1048575" man="1"/>
  </colBreaks>
  <ignoredErrors>
    <ignoredError sqref="D13 F13 H13 G10" formula="1"/>
  </ignoredError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Input Information</vt:lpstr>
      <vt:lpstr>Performance Measures</vt:lpstr>
      <vt:lpstr>Repayment Capacity</vt:lpstr>
      <vt:lpstr>Change</vt:lpstr>
      <vt:lpstr>Breakeven</vt:lpstr>
      <vt:lpstr>Breakeven!Print_Area</vt:lpstr>
      <vt:lpstr>'Input Information'!Print_Area</vt:lpstr>
    </vt:vector>
  </TitlesOfParts>
  <Company>Dept. of Agricultural Economics, 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Analysis Worksheets</dc:title>
  <dc:subject>EC712 Worksheet Revision</dc:subject>
  <dc:creator>Alan Miller</dc:creator>
  <cp:lastModifiedBy>Zahn, Sarah E</cp:lastModifiedBy>
  <cp:lastPrinted>2018-01-02T22:10:25Z</cp:lastPrinted>
  <dcterms:created xsi:type="dcterms:W3CDTF">1999-01-10T21:50:18Z</dcterms:created>
  <dcterms:modified xsi:type="dcterms:W3CDTF">2019-02-06T16:04:53Z</dcterms:modified>
  <cp:contentStatus>Draft</cp:contentStatus>
</cp:coreProperties>
</file>