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H:\Partial Budgeting\"/>
    </mc:Choice>
  </mc:AlternateContent>
  <xr:revisionPtr revIDLastSave="0" documentId="13_ncr:1_{F2A02945-F60F-45B1-B620-613E28679080}" xr6:coauthVersionLast="36" xr6:coauthVersionMax="36" xr10:uidLastSave="{00000000-0000-0000-0000-000000000000}"/>
  <bookViews>
    <workbookView xWindow="0" yWindow="0" windowWidth="21720" windowHeight="12195" xr2:uid="{00000000-000D-0000-FFFF-FFFF00000000}"/>
  </bookViews>
  <sheets>
    <sheet name="Notes" sheetId="13" r:id="rId1"/>
    <sheet name="Instructions" sheetId="11" r:id="rId2"/>
    <sheet name="Data Input" sheetId="1" r:id="rId3"/>
    <sheet name="Interpretation of Results" sheetId="12" r:id="rId4"/>
    <sheet name="Partial Budget Results" sheetId="2" r:id="rId5"/>
    <sheet name="Sheet1" sheetId="3" state="hidden" r:id="rId6"/>
    <sheet name="Sheet2" sheetId="5" state="hidden" r:id="rId7"/>
    <sheet name="Sheet3" sheetId="7" state="hidden" r:id="rId8"/>
    <sheet name="Sheet4" sheetId="9" state="hidden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L27" i="2" l="1"/>
  <c r="F17" i="2"/>
  <c r="L25" i="2"/>
  <c r="F15" i="2"/>
  <c r="L23" i="2"/>
  <c r="F13" i="2"/>
  <c r="L21" i="2"/>
  <c r="F11" i="2"/>
  <c r="F9" i="2"/>
  <c r="F7" i="2"/>
  <c r="F5" i="2"/>
  <c r="L5" i="2"/>
  <c r="F21" i="2"/>
  <c r="L32" i="2" l="1"/>
  <c r="L30" i="2"/>
  <c r="E3" i="9"/>
  <c r="G3" i="9" s="1"/>
  <c r="E3" i="3"/>
  <c r="G3" i="3" s="1"/>
  <c r="E3" i="7"/>
  <c r="G3" i="5"/>
  <c r="F3" i="5"/>
  <c r="C3" i="5"/>
  <c r="D3" i="5"/>
  <c r="D6" i="9"/>
  <c r="D3" i="3" l="1"/>
  <c r="D6" i="3" s="1"/>
  <c r="C3" i="9"/>
  <c r="C5" i="9" s="1"/>
  <c r="D3" i="9"/>
  <c r="D5" i="9" s="1"/>
  <c r="D8" i="9" s="1"/>
  <c r="F6" i="9"/>
  <c r="E6" i="9"/>
  <c r="F3" i="3"/>
  <c r="F6" i="3" s="1"/>
  <c r="G6" i="5"/>
  <c r="E6" i="7"/>
  <c r="G6" i="9"/>
  <c r="F6" i="5"/>
  <c r="C6" i="5"/>
  <c r="C3" i="3"/>
  <c r="C6" i="3" s="1"/>
  <c r="F3" i="9"/>
  <c r="F5" i="9" s="1"/>
  <c r="E6" i="3"/>
  <c r="C3" i="7"/>
  <c r="C6" i="7" s="1"/>
  <c r="D3" i="7"/>
  <c r="D6" i="7" s="1"/>
  <c r="G3" i="7"/>
  <c r="G6" i="7" s="1"/>
  <c r="F3" i="7"/>
  <c r="F6" i="7" s="1"/>
  <c r="G6" i="3"/>
  <c r="D6" i="5"/>
  <c r="C6" i="9"/>
  <c r="E6" i="5"/>
  <c r="G5" i="3"/>
  <c r="C5" i="5"/>
  <c r="E5" i="7"/>
  <c r="E5" i="5"/>
  <c r="F5" i="5"/>
  <c r="G5" i="5"/>
  <c r="E5" i="9"/>
  <c r="E5" i="3"/>
  <c r="D5" i="5"/>
  <c r="G5" i="9"/>
  <c r="G8" i="5" l="1"/>
  <c r="D5" i="3"/>
  <c r="D8" i="3" s="1"/>
  <c r="E8" i="7"/>
  <c r="C5" i="7"/>
  <c r="C8" i="7" s="1"/>
  <c r="D5" i="7"/>
  <c r="D8" i="7" s="1"/>
  <c r="G5" i="7"/>
  <c r="G8" i="7" s="1"/>
  <c r="F8" i="9"/>
  <c r="E8" i="9"/>
  <c r="G8" i="9"/>
  <c r="F8" i="5"/>
  <c r="F5" i="7"/>
  <c r="F8" i="7" s="1"/>
  <c r="C8" i="5"/>
  <c r="F5" i="3"/>
  <c r="F8" i="3" s="1"/>
  <c r="C5" i="3"/>
  <c r="C8" i="3" s="1"/>
  <c r="E8" i="5"/>
  <c r="E8" i="3"/>
  <c r="L34" i="2"/>
  <c r="D8" i="5"/>
  <c r="G8" i="3"/>
  <c r="C8" i="9"/>
</calcChain>
</file>

<file path=xl/sharedStrings.xml><?xml version="1.0" encoding="utf-8"?>
<sst xmlns="http://schemas.openxmlformats.org/spreadsheetml/2006/main" count="129" uniqueCount="106">
  <si>
    <t>Improved Yield</t>
  </si>
  <si>
    <t>Corn Price (per bushel)</t>
  </si>
  <si>
    <t>A</t>
  </si>
  <si>
    <t>B</t>
  </si>
  <si>
    <t>NC</t>
  </si>
  <si>
    <t>Corn Price Sensitivity</t>
  </si>
  <si>
    <t>Yield Improvement Sensitivity</t>
  </si>
  <si>
    <t>Crop Price Discount Sensitivity</t>
  </si>
  <si>
    <t>Fungicide and Application Cost Sensitivity</t>
  </si>
  <si>
    <t xml:space="preserve">Input Information: </t>
  </si>
  <si>
    <t>Seed Cost</t>
  </si>
  <si>
    <t>Instructions for Data Input Sheet</t>
  </si>
  <si>
    <t>Reduced Revenue (per acre)</t>
  </si>
  <si>
    <t>Reduced Cost (per acre)</t>
  </si>
  <si>
    <t>Additional Costs (per acre):</t>
  </si>
  <si>
    <t>Reduced Revenue (per acre):</t>
  </si>
  <si>
    <t>Additional Revenue (per acre):</t>
  </si>
  <si>
    <t>Reduced Cost (per acre):</t>
  </si>
  <si>
    <t>A.  Total Additional Costs and Reduced Revenue (per acre)</t>
  </si>
  <si>
    <t>B.  Total Additional Revenue and Reduced Costs (per acre)</t>
  </si>
  <si>
    <t>Net Change in Profit per Acre (B minus A)</t>
  </si>
  <si>
    <t>Interpretation of Partial Budget Items</t>
  </si>
  <si>
    <t>Additional Costs (per acre)</t>
  </si>
  <si>
    <t>Additional Revenue (per acre)</t>
  </si>
  <si>
    <t>Net Change in Profit per Acre</t>
  </si>
  <si>
    <t>Costs resulting from the treatment.  Examples include treatment and application</t>
  </si>
  <si>
    <t>Revenue that is currently being received without the treatment that will be lost</t>
  </si>
  <si>
    <t xml:space="preserve">Revenue resulting from the treatment.  Examples include yield improvement </t>
  </si>
  <si>
    <t xml:space="preserve">resulting from the treatment, and increased profit due to lower crop price </t>
  </si>
  <si>
    <t>discounts related to aflatoxin.</t>
  </si>
  <si>
    <t>Cost that is currently being incurred without the treatment that will be reduced</t>
  </si>
  <si>
    <t>because of the treatment.  This amount will typically be zero.</t>
  </si>
  <si>
    <t>Computed by subtracting additional costs and reduced revenue from additional</t>
  </si>
  <si>
    <t>revenue and reduced cost.  A positive amount indicates that the treatment adds</t>
  </si>
  <si>
    <t>value.</t>
  </si>
  <si>
    <t>cost, and seed cost resulting from the use of a variety with resistance to aflatoxin.</t>
  </si>
  <si>
    <t>Expected Corn Yield without Cover Crops (bushels per acre)</t>
  </si>
  <si>
    <t>Reduced Yield</t>
  </si>
  <si>
    <t>Yield Decrease with Cover Crops (percent; enter as a negative %)</t>
  </si>
  <si>
    <t>Yield Increase with Cover Crops (percent; enter as a positive %)</t>
  </si>
  <si>
    <t>Planting Cost</t>
  </si>
  <si>
    <t>Cover Crop Termination</t>
  </si>
  <si>
    <t>Nitrogen Cost</t>
  </si>
  <si>
    <t>Phosphorus Cost</t>
  </si>
  <si>
    <t>Potassium Cost</t>
  </si>
  <si>
    <t>Cover Crop Seed Cost (per acre)</t>
  </si>
  <si>
    <t>Planting Cost for Cover Crops (per acre)</t>
  </si>
  <si>
    <t>Nitrogen Savings in Pounds per Acre (negative number for added cost)</t>
  </si>
  <si>
    <t>Nitrogen Price ($ per pound)</t>
  </si>
  <si>
    <t>Cover Crop Termination Cost (per acre)</t>
  </si>
  <si>
    <t>Phosphosus Savings in Pounds per Acre (negative number for added cost)</t>
  </si>
  <si>
    <t>Phosphorus Price ($ per pound)</t>
  </si>
  <si>
    <t>Other Costs</t>
  </si>
  <si>
    <t>Potassium Savings in Pounds per Acre (negative number for added cost)</t>
  </si>
  <si>
    <t>Potassium Price ($ per pound)</t>
  </si>
  <si>
    <t>Expected Corn Yield without Cover Crop (bushels per acre)</t>
  </si>
  <si>
    <t>This cell indicates what the corn yield would be without a cover crop (s).</t>
  </si>
  <si>
    <t>Yield Decrease with Cover Crop (percent)</t>
  </si>
  <si>
    <t xml:space="preserve">Typically, a cover crop is expected to improve yields.  However, if this is not the case,  </t>
  </si>
  <si>
    <t>the user should enter the expected yield decrease as a negative number in percentage</t>
  </si>
  <si>
    <t>terms in this cell.</t>
  </si>
  <si>
    <t>Yield Increase with Cover Crop (percent)</t>
  </si>
  <si>
    <t xml:space="preserve">Typically, a cover crop is expected to improve yields.  If this is the case, the user should enter  </t>
  </si>
  <si>
    <t>a positive number in percentage terms in this cell.</t>
  </si>
  <si>
    <t xml:space="preserve">Enter the expected corn price at harvest in this cell.  </t>
  </si>
  <si>
    <t>The cost of the cover crop seed is entered in this cell.  Planting costs and termination costs</t>
  </si>
  <si>
    <t>should be entered in separate cells (see instructions below).</t>
  </si>
  <si>
    <t>Cover Crop Planting Cost (per acre)</t>
  </si>
  <si>
    <t>The cost of planting a cover crop is entered in this cell.  Seed costs and termination costs</t>
  </si>
  <si>
    <t>should be entered in separate cells (see instructions above and below).</t>
  </si>
  <si>
    <t>The cost of terminating a cover crop is entered in this cell.  Seed cost and planting costs should</t>
  </si>
  <si>
    <t>be entered in separate cells (see instructions above).</t>
  </si>
  <si>
    <t>Nitrogen Costs (per acre)</t>
  </si>
  <si>
    <t>Typically, nitrogen costs are reduced when planting a cover crop.  If this is the case, enter the</t>
  </si>
  <si>
    <t>pounds saved or reduced due to planting the cover crop and the nitrogen price in separate</t>
  </si>
  <si>
    <t>cells.  If the nitrogen application is higher with the planting of a cover crop, enter the nitrogen</t>
  </si>
  <si>
    <t>savings as a negative number (adding to cost) and the nitrogen price in separate cells.</t>
  </si>
  <si>
    <t>Phosphorus Costs (per acre)</t>
  </si>
  <si>
    <t>Typically, phosphorus costs are reduced when planting a cover crop.  If this is the case, enter</t>
  </si>
  <si>
    <t xml:space="preserve">the pounds saved or reduced due to planting the cover crop and the phosphorus price in </t>
  </si>
  <si>
    <t>separate cells.  If the phosphorus application is higher with the planting of a cover crop, enter</t>
  </si>
  <si>
    <t>the phosphorus savings as a negative number (adding to cost) and the phosphorus price in</t>
  </si>
  <si>
    <t xml:space="preserve">separate cells.  </t>
  </si>
  <si>
    <t>Potassium Costs (per acre)</t>
  </si>
  <si>
    <t>Typically, potassium costs are reduced when planting a cover crop.  If this is the case, enter</t>
  </si>
  <si>
    <t xml:space="preserve">the pounds saved or reduced due to planting the cover crop and the potassium price in </t>
  </si>
  <si>
    <t>separate cells.  If the potassium application is higher with the planting of a cover crop, enter</t>
  </si>
  <si>
    <t>the potassium savings as a negative number (adding to cost) and the potassium price in</t>
  </si>
  <si>
    <t>Other Cost Changes (per acre)</t>
  </si>
  <si>
    <t>Costs other than seed, planting, termination, or fertilizer may change as a result of utilizing a</t>
  </si>
  <si>
    <t xml:space="preserve">cover crop.  For example, perhaps herbicide costs are lower after utilizing a cover crop.  Use a </t>
  </si>
  <si>
    <t>positive number for a reduced cost and a negative number for an added cost.  Along with our</t>
  </si>
  <si>
    <t>previous example, if herbicide costs are reduced by $5 per acre as the result of utilizing a</t>
  </si>
  <si>
    <t>cover crop, enter $5 in this cell.</t>
  </si>
  <si>
    <t>Notes to User</t>
  </si>
  <si>
    <t>fertilizer and other cost savings to the cover crop seed cost, the planting costs associated with the cover</t>
  </si>
  <si>
    <t>crop, and potential termination costs for the cover crop.  When using this spreadsheet, you should</t>
  </si>
  <si>
    <t xml:space="preserve">examine the sensitivity of your results to changes in yield improvements, crop price, and cover crop </t>
  </si>
  <si>
    <t>When evaluating cover crop use, we typically compare the potential improvement in crop yields, and</t>
  </si>
  <si>
    <t>costs.  Long-term improvements in soil quality, if applicable, can be examined using the "other cost</t>
  </si>
  <si>
    <t xml:space="preserve">changes" cell.  </t>
  </si>
  <si>
    <t>All information in this spreadsheet is intended to be expressed as per acre returns.  Enter information</t>
  </si>
  <si>
    <t>in the "Data Input" sheet accordingly.</t>
  </si>
  <si>
    <t>Name of Cover Crop</t>
  </si>
  <si>
    <t>Cereal Rye</t>
  </si>
  <si>
    <t>Other Cost Changes per Acre (positive # for reduced cost; negative # for added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</si>
</sst>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2" applyNumberFormat="1" applyFont="1"/>
    <xf numFmtId="44" fontId="0" fillId="0" borderId="0" xfId="1" applyFont="1"/>
    <xf numFmtId="0" fontId="0" fillId="0" borderId="2" xfId="0" applyBorder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/>
    <xf numFmtId="0" fontId="5" fillId="0" borderId="2" xfId="0" applyFont="1" applyBorder="1"/>
    <xf numFmtId="0" fontId="0" fillId="0" borderId="0" xfId="0" applyAlignment="1">
      <alignment horizontal="right"/>
    </xf>
    <xf numFmtId="165" fontId="0" fillId="0" borderId="0" xfId="2" applyNumberFormat="1" applyFont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0" applyNumberFormat="1" applyAlignment="1">
      <alignment horizontal="right"/>
    </xf>
    <xf numFmtId="0" fontId="0" fillId="3" borderId="0" xfId="0" applyFill="1"/>
    <xf numFmtId="44" fontId="3" fillId="3" borderId="0" xfId="1" applyFont="1" applyFill="1"/>
    <xf numFmtId="0" fontId="0" fillId="4" borderId="0" xfId="0" applyFill="1"/>
    <xf numFmtId="44" fontId="0" fillId="4" borderId="0" xfId="0" applyNumberFormat="1" applyFill="1"/>
    <xf numFmtId="0" fontId="0" fillId="5" borderId="0" xfId="0" applyFill="1"/>
    <xf numFmtId="44" fontId="0" fillId="5" borderId="0" xfId="0" applyNumberFormat="1" applyFill="1"/>
    <xf numFmtId="164" fontId="4" fillId="2" borderId="0" xfId="3" applyNumberFormat="1" applyFont="1" applyProtection="1">
      <protection locked="0"/>
    </xf>
    <xf numFmtId="44" fontId="4" fillId="2" borderId="0" xfId="3" applyNumberFormat="1" applyFont="1" applyProtection="1">
      <protection locked="0"/>
    </xf>
    <xf numFmtId="0" fontId="7" fillId="0" borderId="0" xfId="0" applyFont="1"/>
    <xf numFmtId="43" fontId="4" fillId="2" borderId="0" xfId="3" applyNumberFormat="1" applyFont="1" applyProtection="1">
      <protection locked="0"/>
    </xf>
    <xf numFmtId="0" fontId="0" fillId="0" borderId="0" xfId="0" applyBorder="1"/>
    <xf numFmtId="0" fontId="0" fillId="0" borderId="3" xfId="0" applyBorder="1"/>
    <xf numFmtId="0" fontId="6" fillId="0" borderId="1" xfId="0" applyFont="1" applyBorder="1" applyAlignment="1">
      <alignment horizontal="center"/>
    </xf>
    <xf numFmtId="0" fontId="3" fillId="5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0" fontId="4" fillId="2" borderId="0" xfId="3" applyNumberFormat="1" applyFont="1" applyProtection="1">
      <protection locked="0"/>
    </xf>
    <xf numFmtId="0" fontId="4" fillId="2" borderId="0" xfId="3" applyFont="1" applyProtection="1">
      <protection locked="0"/>
    </xf>
    <xf numFmtId="0" fontId="2" fillId="2" borderId="0" xfId="3" applyProtection="1">
      <protection locked="0"/>
    </xf>
  </cellXfs>
  <cellStyles count="4">
    <cellStyle name="Currency" xfId="1" builtinId="4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99FF"/>
      <color rgb="FF33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zoomScale="150" zoomScaleNormal="150" workbookViewId="0"/>
  </sheetViews>
  <sheetFormatPr defaultRowHeight="15" x14ac:dyDescent="0.25"/>
  <sheetData>
    <row r="1" spans="1:2" x14ac:dyDescent="0.25">
      <c r="A1" s="1" t="s">
        <v>94</v>
      </c>
    </row>
    <row r="3" spans="1:2" x14ac:dyDescent="0.25">
      <c r="B3" t="s">
        <v>98</v>
      </c>
    </row>
    <row r="4" spans="1:2" x14ac:dyDescent="0.25">
      <c r="B4" t="s">
        <v>95</v>
      </c>
    </row>
    <row r="5" spans="1:2" x14ac:dyDescent="0.25">
      <c r="B5" t="s">
        <v>96</v>
      </c>
    </row>
    <row r="6" spans="1:2" x14ac:dyDescent="0.25">
      <c r="B6" t="s">
        <v>97</v>
      </c>
    </row>
    <row r="7" spans="1:2" x14ac:dyDescent="0.25">
      <c r="B7" t="s">
        <v>99</v>
      </c>
    </row>
    <row r="8" spans="1:2" x14ac:dyDescent="0.25">
      <c r="B8" t="s">
        <v>100</v>
      </c>
    </row>
    <row r="10" spans="1:2" x14ac:dyDescent="0.25">
      <c r="B10" t="s">
        <v>101</v>
      </c>
    </row>
    <row r="11" spans="1:2" x14ac:dyDescent="0.25">
      <c r="B11" t="s">
        <v>102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3"/>
  <sheetViews>
    <sheetView topLeftCell="A58" zoomScale="150" zoomScaleNormal="150" workbookViewId="0">
      <selection activeCell="A70" sqref="A70"/>
    </sheetView>
  </sheetViews>
  <sheetFormatPr defaultRowHeight="15" x14ac:dyDescent="0.25"/>
  <sheetData>
    <row r="1" spans="1:3" x14ac:dyDescent="0.25">
      <c r="A1" s="1" t="s">
        <v>11</v>
      </c>
    </row>
    <row r="3" spans="1:3" x14ac:dyDescent="0.25">
      <c r="B3" s="23" t="s">
        <v>55</v>
      </c>
    </row>
    <row r="5" spans="1:3" x14ac:dyDescent="0.25">
      <c r="C5" t="s">
        <v>56</v>
      </c>
    </row>
    <row r="7" spans="1:3" x14ac:dyDescent="0.25">
      <c r="B7" s="23" t="s">
        <v>57</v>
      </c>
    </row>
    <row r="9" spans="1:3" x14ac:dyDescent="0.25">
      <c r="C9" t="s">
        <v>58</v>
      </c>
    </row>
    <row r="10" spans="1:3" x14ac:dyDescent="0.25">
      <c r="C10" t="s">
        <v>59</v>
      </c>
    </row>
    <row r="11" spans="1:3" x14ac:dyDescent="0.25">
      <c r="C11" t="s">
        <v>60</v>
      </c>
    </row>
    <row r="13" spans="1:3" x14ac:dyDescent="0.25">
      <c r="B13" s="23" t="s">
        <v>61</v>
      </c>
    </row>
    <row r="15" spans="1:3" x14ac:dyDescent="0.25">
      <c r="C15" t="s">
        <v>62</v>
      </c>
    </row>
    <row r="16" spans="1:3" x14ac:dyDescent="0.25">
      <c r="C16" t="s">
        <v>63</v>
      </c>
    </row>
    <row r="18" spans="2:3" x14ac:dyDescent="0.25">
      <c r="B18" s="23" t="s">
        <v>1</v>
      </c>
    </row>
    <row r="20" spans="2:3" x14ac:dyDescent="0.25">
      <c r="C20" t="s">
        <v>64</v>
      </c>
    </row>
    <row r="22" spans="2:3" x14ac:dyDescent="0.25">
      <c r="B22" s="23" t="s">
        <v>45</v>
      </c>
    </row>
    <row r="24" spans="2:3" x14ac:dyDescent="0.25">
      <c r="C24" t="s">
        <v>65</v>
      </c>
    </row>
    <row r="25" spans="2:3" x14ac:dyDescent="0.25">
      <c r="C25" t="s">
        <v>66</v>
      </c>
    </row>
    <row r="27" spans="2:3" x14ac:dyDescent="0.25">
      <c r="B27" s="23" t="s">
        <v>67</v>
      </c>
    </row>
    <row r="29" spans="2:3" x14ac:dyDescent="0.25">
      <c r="C29" t="s">
        <v>68</v>
      </c>
    </row>
    <row r="30" spans="2:3" x14ac:dyDescent="0.25">
      <c r="C30" t="s">
        <v>69</v>
      </c>
    </row>
    <row r="32" spans="2:3" x14ac:dyDescent="0.25">
      <c r="B32" s="23" t="s">
        <v>49</v>
      </c>
    </row>
    <row r="34" spans="2:3" x14ac:dyDescent="0.25">
      <c r="C34" t="s">
        <v>70</v>
      </c>
    </row>
    <row r="35" spans="2:3" x14ac:dyDescent="0.25">
      <c r="C35" t="s">
        <v>71</v>
      </c>
    </row>
    <row r="37" spans="2:3" x14ac:dyDescent="0.25">
      <c r="B37" s="23" t="s">
        <v>72</v>
      </c>
    </row>
    <row r="39" spans="2:3" x14ac:dyDescent="0.25">
      <c r="C39" t="s">
        <v>73</v>
      </c>
    </row>
    <row r="40" spans="2:3" x14ac:dyDescent="0.25">
      <c r="C40" t="s">
        <v>74</v>
      </c>
    </row>
    <row r="41" spans="2:3" x14ac:dyDescent="0.25">
      <c r="C41" t="s">
        <v>75</v>
      </c>
    </row>
    <row r="42" spans="2:3" x14ac:dyDescent="0.25">
      <c r="C42" t="s">
        <v>76</v>
      </c>
    </row>
    <row r="44" spans="2:3" x14ac:dyDescent="0.25">
      <c r="B44" s="23" t="s">
        <v>72</v>
      </c>
    </row>
    <row r="46" spans="2:3" x14ac:dyDescent="0.25">
      <c r="C46" t="s">
        <v>73</v>
      </c>
    </row>
    <row r="47" spans="2:3" x14ac:dyDescent="0.25">
      <c r="C47" t="s">
        <v>74</v>
      </c>
    </row>
    <row r="48" spans="2:3" x14ac:dyDescent="0.25">
      <c r="C48" t="s">
        <v>75</v>
      </c>
    </row>
    <row r="49" spans="2:3" x14ac:dyDescent="0.25">
      <c r="C49" t="s">
        <v>76</v>
      </c>
    </row>
    <row r="51" spans="2:3" x14ac:dyDescent="0.25">
      <c r="B51" s="23" t="s">
        <v>77</v>
      </c>
    </row>
    <row r="53" spans="2:3" x14ac:dyDescent="0.25">
      <c r="C53" t="s">
        <v>78</v>
      </c>
    </row>
    <row r="54" spans="2:3" x14ac:dyDescent="0.25">
      <c r="C54" t="s">
        <v>79</v>
      </c>
    </row>
    <row r="55" spans="2:3" x14ac:dyDescent="0.25">
      <c r="C55" t="s">
        <v>80</v>
      </c>
    </row>
    <row r="56" spans="2:3" x14ac:dyDescent="0.25">
      <c r="C56" t="s">
        <v>81</v>
      </c>
    </row>
    <row r="57" spans="2:3" x14ac:dyDescent="0.25">
      <c r="C57" t="s">
        <v>82</v>
      </c>
    </row>
    <row r="59" spans="2:3" x14ac:dyDescent="0.25">
      <c r="B59" s="23" t="s">
        <v>83</v>
      </c>
    </row>
    <row r="61" spans="2:3" x14ac:dyDescent="0.25">
      <c r="C61" t="s">
        <v>84</v>
      </c>
    </row>
    <row r="62" spans="2:3" x14ac:dyDescent="0.25">
      <c r="C62" t="s">
        <v>85</v>
      </c>
    </row>
    <row r="63" spans="2:3" x14ac:dyDescent="0.25">
      <c r="C63" t="s">
        <v>86</v>
      </c>
    </row>
    <row r="64" spans="2:3" x14ac:dyDescent="0.25">
      <c r="C64" t="s">
        <v>87</v>
      </c>
    </row>
    <row r="65" spans="2:3" x14ac:dyDescent="0.25">
      <c r="C65" t="s">
        <v>82</v>
      </c>
    </row>
    <row r="67" spans="2:3" x14ac:dyDescent="0.25">
      <c r="B67" s="23" t="s">
        <v>88</v>
      </c>
    </row>
    <row r="69" spans="2:3" x14ac:dyDescent="0.25">
      <c r="C69" t="s">
        <v>89</v>
      </c>
    </row>
    <row r="70" spans="2:3" x14ac:dyDescent="0.25">
      <c r="C70" t="s">
        <v>90</v>
      </c>
    </row>
    <row r="71" spans="2:3" x14ac:dyDescent="0.25">
      <c r="C71" t="s">
        <v>91</v>
      </c>
    </row>
    <row r="72" spans="2:3" x14ac:dyDescent="0.25">
      <c r="C72" t="s">
        <v>92</v>
      </c>
    </row>
    <row r="73" spans="2:3" x14ac:dyDescent="0.25">
      <c r="C73" t="s">
        <v>93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topLeftCell="A19" zoomScale="150" zoomScaleNormal="150" workbookViewId="0">
      <selection activeCell="B31" sqref="B31"/>
    </sheetView>
  </sheetViews>
  <sheetFormatPr defaultRowHeight="15" x14ac:dyDescent="0.25"/>
  <sheetData>
    <row r="1" spans="1:11" x14ac:dyDescent="0.25">
      <c r="A1" s="1" t="s">
        <v>9</v>
      </c>
    </row>
    <row r="3" spans="1:11" x14ac:dyDescent="0.25">
      <c r="B3" t="s">
        <v>103</v>
      </c>
      <c r="F3" s="32" t="s">
        <v>104</v>
      </c>
      <c r="G3" s="33"/>
      <c r="H3" s="33"/>
      <c r="I3" s="33"/>
      <c r="J3" s="33"/>
      <c r="K3" s="33"/>
    </row>
    <row r="5" spans="1:11" x14ac:dyDescent="0.25">
      <c r="B5" t="s">
        <v>36</v>
      </c>
      <c r="K5" s="21">
        <v>180</v>
      </c>
    </row>
    <row r="6" spans="1:11" x14ac:dyDescent="0.25">
      <c r="K6" s="2"/>
    </row>
    <row r="7" spans="1:11" x14ac:dyDescent="0.25">
      <c r="B7" t="s">
        <v>38</v>
      </c>
      <c r="K7" s="31">
        <v>0</v>
      </c>
    </row>
    <row r="8" spans="1:11" x14ac:dyDescent="0.25">
      <c r="K8" s="3"/>
    </row>
    <row r="9" spans="1:11" x14ac:dyDescent="0.25">
      <c r="B9" t="s">
        <v>39</v>
      </c>
      <c r="K9" s="31">
        <v>1.2500000000000001E-2</v>
      </c>
    </row>
    <row r="10" spans="1:11" x14ac:dyDescent="0.25">
      <c r="K10" s="3"/>
    </row>
    <row r="11" spans="1:11" x14ac:dyDescent="0.25">
      <c r="B11" t="s">
        <v>1</v>
      </c>
      <c r="K11" s="22">
        <v>4</v>
      </c>
    </row>
    <row r="12" spans="1:11" x14ac:dyDescent="0.25">
      <c r="K12" s="3"/>
    </row>
    <row r="13" spans="1:11" x14ac:dyDescent="0.25">
      <c r="B13" t="s">
        <v>45</v>
      </c>
      <c r="K13" s="22">
        <v>14.5</v>
      </c>
    </row>
    <row r="14" spans="1:11" x14ac:dyDescent="0.25">
      <c r="K14" s="3"/>
    </row>
    <row r="15" spans="1:11" x14ac:dyDescent="0.25">
      <c r="B15" t="s">
        <v>46</v>
      </c>
      <c r="K15" s="22">
        <v>17.5</v>
      </c>
    </row>
    <row r="16" spans="1:11" x14ac:dyDescent="0.25">
      <c r="H16" s="4"/>
    </row>
    <row r="17" spans="2:11" x14ac:dyDescent="0.25">
      <c r="B17" t="s">
        <v>49</v>
      </c>
      <c r="H17" s="4"/>
      <c r="K17" s="22">
        <v>0</v>
      </c>
    </row>
    <row r="18" spans="2:11" x14ac:dyDescent="0.25">
      <c r="H18" s="4"/>
    </row>
    <row r="19" spans="2:11" x14ac:dyDescent="0.25">
      <c r="B19" t="s">
        <v>47</v>
      </c>
      <c r="H19" s="4"/>
      <c r="K19" s="24">
        <v>5</v>
      </c>
    </row>
    <row r="20" spans="2:11" x14ac:dyDescent="0.25">
      <c r="H20" s="4"/>
    </row>
    <row r="21" spans="2:11" x14ac:dyDescent="0.25">
      <c r="B21" t="s">
        <v>48</v>
      </c>
      <c r="K21" s="22">
        <v>0.5</v>
      </c>
    </row>
    <row r="23" spans="2:11" x14ac:dyDescent="0.25">
      <c r="B23" t="s">
        <v>50</v>
      </c>
      <c r="K23" s="24">
        <v>20</v>
      </c>
    </row>
    <row r="25" spans="2:11" x14ac:dyDescent="0.25">
      <c r="B25" t="s">
        <v>51</v>
      </c>
      <c r="K25" s="22">
        <v>0.4</v>
      </c>
    </row>
    <row r="27" spans="2:11" x14ac:dyDescent="0.25">
      <c r="B27" t="s">
        <v>53</v>
      </c>
      <c r="K27" s="24">
        <v>20</v>
      </c>
    </row>
    <row r="29" spans="2:11" x14ac:dyDescent="0.25">
      <c r="B29" t="s">
        <v>54</v>
      </c>
      <c r="K29" s="22">
        <v>0.3</v>
      </c>
    </row>
    <row r="31" spans="2:11" x14ac:dyDescent="0.25">
      <c r="B31" t="s">
        <v>105</v>
      </c>
      <c r="K31" s="22">
        <v>0</v>
      </c>
    </row>
  </sheetData>
  <sheetProtection sheet="1" objects="1" scenarios="1"/>
  <printOptions headings="1" gridLines="1"/>
  <pageMargins left="0.7" right="0.7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150" zoomScaleNormal="150" workbookViewId="0"/>
  </sheetViews>
  <sheetFormatPr defaultRowHeight="15" x14ac:dyDescent="0.25"/>
  <sheetData>
    <row r="1" spans="1:3" x14ac:dyDescent="0.25">
      <c r="A1" s="1" t="s">
        <v>21</v>
      </c>
    </row>
    <row r="3" spans="1:3" x14ac:dyDescent="0.25">
      <c r="B3" s="23" t="s">
        <v>22</v>
      </c>
    </row>
    <row r="5" spans="1:3" x14ac:dyDescent="0.25">
      <c r="C5" t="s">
        <v>25</v>
      </c>
    </row>
    <row r="6" spans="1:3" x14ac:dyDescent="0.25">
      <c r="C6" t="s">
        <v>35</v>
      </c>
    </row>
    <row r="8" spans="1:3" x14ac:dyDescent="0.25">
      <c r="B8" s="23" t="s">
        <v>12</v>
      </c>
    </row>
    <row r="10" spans="1:3" x14ac:dyDescent="0.25">
      <c r="C10" t="s">
        <v>26</v>
      </c>
    </row>
    <row r="11" spans="1:3" x14ac:dyDescent="0.25">
      <c r="C11" t="s">
        <v>31</v>
      </c>
    </row>
    <row r="13" spans="1:3" x14ac:dyDescent="0.25">
      <c r="B13" s="23" t="s">
        <v>23</v>
      </c>
    </row>
    <row r="15" spans="1:3" x14ac:dyDescent="0.25">
      <c r="C15" t="s">
        <v>27</v>
      </c>
    </row>
    <row r="16" spans="1:3" x14ac:dyDescent="0.25">
      <c r="C16" t="s">
        <v>28</v>
      </c>
    </row>
    <row r="17" spans="2:3" x14ac:dyDescent="0.25">
      <c r="C17" t="s">
        <v>29</v>
      </c>
    </row>
    <row r="19" spans="2:3" x14ac:dyDescent="0.25">
      <c r="B19" s="23" t="s">
        <v>13</v>
      </c>
    </row>
    <row r="21" spans="2:3" x14ac:dyDescent="0.25">
      <c r="C21" t="s">
        <v>30</v>
      </c>
    </row>
    <row r="22" spans="2:3" x14ac:dyDescent="0.25">
      <c r="C22" t="s">
        <v>31</v>
      </c>
    </row>
    <row r="24" spans="2:3" x14ac:dyDescent="0.25">
      <c r="B24" s="23" t="s">
        <v>24</v>
      </c>
    </row>
    <row r="26" spans="2:3" x14ac:dyDescent="0.25">
      <c r="C26" t="s">
        <v>32</v>
      </c>
    </row>
    <row r="27" spans="2:3" x14ac:dyDescent="0.25">
      <c r="C27" t="s">
        <v>33</v>
      </c>
    </row>
    <row r="28" spans="2:3" x14ac:dyDescent="0.25">
      <c r="C28" t="s">
        <v>34</v>
      </c>
    </row>
    <row r="29" spans="2:3" x14ac:dyDescent="0.25">
      <c r="B29" s="23"/>
    </row>
    <row r="34" spans="2:2" x14ac:dyDescent="0.25">
      <c r="B34" s="23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zoomScale="135" zoomScaleNormal="135" workbookViewId="0">
      <selection sqref="A1:L1"/>
    </sheetView>
  </sheetViews>
  <sheetFormatPr defaultRowHeight="15" x14ac:dyDescent="0.25"/>
  <sheetData>
    <row r="1" spans="1:12" ht="15.75" x14ac:dyDescent="0.25">
      <c r="A1" s="27" t="str">
        <f>'Data Input'!$F$3</f>
        <v>Cereal Rye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5">
      <c r="G2" s="5"/>
    </row>
    <row r="3" spans="1:12" x14ac:dyDescent="0.25">
      <c r="A3" s="9" t="s">
        <v>14</v>
      </c>
      <c r="G3" s="10" t="s">
        <v>16</v>
      </c>
    </row>
    <row r="4" spans="1:12" x14ac:dyDescent="0.25">
      <c r="G4" s="5"/>
    </row>
    <row r="5" spans="1:12" x14ac:dyDescent="0.25">
      <c r="B5" t="s">
        <v>10</v>
      </c>
      <c r="F5" s="6">
        <f>'Data Input'!$K$13</f>
        <v>14.5</v>
      </c>
      <c r="G5" s="5"/>
      <c r="H5" t="s">
        <v>0</v>
      </c>
      <c r="L5" s="4">
        <f>('Data Input'!$K$5*'Data Input'!$K$9)*'Data Input'!$K$11</f>
        <v>9</v>
      </c>
    </row>
    <row r="6" spans="1:12" x14ac:dyDescent="0.25">
      <c r="G6" s="5"/>
    </row>
    <row r="7" spans="1:12" x14ac:dyDescent="0.25">
      <c r="B7" t="s">
        <v>40</v>
      </c>
      <c r="F7" s="6">
        <f>'Data Input'!$K$15</f>
        <v>17.5</v>
      </c>
      <c r="G7" s="5"/>
      <c r="L7" s="6"/>
    </row>
    <row r="8" spans="1:12" x14ac:dyDescent="0.25">
      <c r="G8" s="5"/>
    </row>
    <row r="9" spans="1:12" x14ac:dyDescent="0.25">
      <c r="B9" t="s">
        <v>41</v>
      </c>
      <c r="F9" s="6">
        <f>'Data Input'!$K$17</f>
        <v>0</v>
      </c>
      <c r="G9" s="5"/>
    </row>
    <row r="10" spans="1:12" x14ac:dyDescent="0.25">
      <c r="G10" s="5"/>
    </row>
    <row r="11" spans="1:12" x14ac:dyDescent="0.25">
      <c r="B11" t="s">
        <v>42</v>
      </c>
      <c r="F11" s="6">
        <f>IF('Data Input'!$K$19&lt;0, 'Data Input'!$K$19*'Data Input'!$K$21, 0)</f>
        <v>0</v>
      </c>
      <c r="G11" s="5"/>
    </row>
    <row r="12" spans="1:12" x14ac:dyDescent="0.25">
      <c r="G12" s="5"/>
    </row>
    <row r="13" spans="1:12" x14ac:dyDescent="0.25">
      <c r="B13" t="s">
        <v>43</v>
      </c>
      <c r="F13" s="6">
        <f>IF('Data Input'!$K$23&lt;0, 'Data Input'!$K$23*'Data Input'!$K$25, 0)</f>
        <v>0</v>
      </c>
      <c r="G13" s="5"/>
    </row>
    <row r="14" spans="1:12" x14ac:dyDescent="0.25">
      <c r="G14" s="5"/>
    </row>
    <row r="15" spans="1:12" x14ac:dyDescent="0.25">
      <c r="B15" t="s">
        <v>44</v>
      </c>
      <c r="F15" s="6">
        <f>IF('Data Input'!$K$27&lt;0, 'Data Input'!$K$27*'Data Input'!$K$29, 0)</f>
        <v>0</v>
      </c>
      <c r="G15" s="5"/>
    </row>
    <row r="16" spans="1:12" x14ac:dyDescent="0.25">
      <c r="F16" s="6"/>
      <c r="G16" s="5"/>
    </row>
    <row r="17" spans="1:12" x14ac:dyDescent="0.25">
      <c r="B17" t="s">
        <v>52</v>
      </c>
      <c r="F17" s="6">
        <f>IF('Data Input'!$K$31&lt;0, 'Data Input'!$K$31, 0)</f>
        <v>0</v>
      </c>
      <c r="G17" s="5"/>
    </row>
    <row r="18" spans="1:12" x14ac:dyDescent="0.25">
      <c r="G18" s="5"/>
    </row>
    <row r="19" spans="1:12" x14ac:dyDescent="0.25">
      <c r="A19" s="9" t="s">
        <v>15</v>
      </c>
      <c r="G19" s="10" t="s">
        <v>17</v>
      </c>
    </row>
    <row r="20" spans="1:12" x14ac:dyDescent="0.25">
      <c r="G20" s="5"/>
    </row>
    <row r="21" spans="1:12" x14ac:dyDescent="0.25">
      <c r="B21" t="s">
        <v>37</v>
      </c>
      <c r="F21" s="4">
        <f>-('Data Input'!$K$5*'Data Input'!$K$7)*'Data Input'!$K$11</f>
        <v>0</v>
      </c>
      <c r="G21" s="5"/>
      <c r="H21" t="s">
        <v>42</v>
      </c>
      <c r="L21" s="6">
        <f>IF('Data Input'!$K$19&gt;0, 'Data Input'!$K$19*'Data Input'!$K$21, 0)</f>
        <v>2.5</v>
      </c>
    </row>
    <row r="22" spans="1:12" x14ac:dyDescent="0.25">
      <c r="G22" s="5"/>
    </row>
    <row r="23" spans="1:12" x14ac:dyDescent="0.25">
      <c r="G23" s="5"/>
      <c r="H23" t="s">
        <v>43</v>
      </c>
      <c r="L23" s="6">
        <f>IF('Data Input'!$K$23&gt;0, 'Data Input'!$K$23*'Data Input'!$K$25, 0)</f>
        <v>8</v>
      </c>
    </row>
    <row r="24" spans="1:12" x14ac:dyDescent="0.25">
      <c r="G24" s="5"/>
    </row>
    <row r="25" spans="1:12" x14ac:dyDescent="0.25">
      <c r="G25" s="5"/>
      <c r="H25" t="s">
        <v>44</v>
      </c>
      <c r="L25" s="6">
        <f>IF('Data Input'!$K$27&gt;0, 'Data Input'!$K$27*'Data Input'!$K$29, 0)</f>
        <v>6</v>
      </c>
    </row>
    <row r="26" spans="1:12" x14ac:dyDescent="0.25">
      <c r="F26" s="26"/>
      <c r="G26" s="25"/>
    </row>
    <row r="27" spans="1:12" x14ac:dyDescent="0.25">
      <c r="F27" s="26"/>
      <c r="G27" s="25"/>
      <c r="H27" t="s">
        <v>52</v>
      </c>
      <c r="L27" s="6">
        <f>IF('Data Input'!$K$31&gt;0, 'Data Input'!$K$31, 0)</f>
        <v>0</v>
      </c>
    </row>
    <row r="28" spans="1:12" x14ac:dyDescent="0.25">
      <c r="F28" s="26"/>
      <c r="G28" s="25"/>
    </row>
    <row r="30" spans="1:12" x14ac:dyDescent="0.25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19"/>
      <c r="L30" s="20">
        <f>SUM(F5, F7, F9, F11, F13, F15, F17, F21)</f>
        <v>32</v>
      </c>
    </row>
    <row r="32" spans="1:12" x14ac:dyDescent="0.25">
      <c r="A32" s="29" t="s">
        <v>19</v>
      </c>
      <c r="B32" s="29"/>
      <c r="C32" s="29"/>
      <c r="D32" s="29"/>
      <c r="E32" s="29"/>
      <c r="F32" s="29"/>
      <c r="G32" s="29"/>
      <c r="H32" s="29"/>
      <c r="I32" s="29"/>
      <c r="J32" s="29"/>
      <c r="K32" s="17"/>
      <c r="L32" s="18">
        <f>SUM(L5, L21, L23, L25, L27)</f>
        <v>25.5</v>
      </c>
    </row>
    <row r="34" spans="1:12" x14ac:dyDescent="0.25">
      <c r="A34" s="30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15"/>
      <c r="L34" s="16">
        <f>$L$32-$L$30</f>
        <v>-6.5</v>
      </c>
    </row>
    <row r="35" spans="1:1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sheetProtection sheet="1" objects="1" scenarios="1"/>
  <mergeCells count="4">
    <mergeCell ref="A1:L1"/>
    <mergeCell ref="A30:J30"/>
    <mergeCell ref="A32:J32"/>
    <mergeCell ref="A34:J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zoomScale="150" zoomScaleNormal="150" workbookViewId="0"/>
  </sheetViews>
  <sheetFormatPr defaultRowHeight="15" x14ac:dyDescent="0.25"/>
  <sheetData>
    <row r="1" spans="1:7" x14ac:dyDescent="0.25">
      <c r="A1" s="1" t="s">
        <v>6</v>
      </c>
    </row>
    <row r="3" spans="1:7" x14ac:dyDescent="0.25">
      <c r="C3" s="12" t="str">
        <f>IF(E3&gt;0.02, E3-0.02, "N/A")</f>
        <v>N/A</v>
      </c>
      <c r="D3" s="12" t="str">
        <f>IF(E3&gt;0.01, E3-0.01, "N/A")</f>
        <v>N/A</v>
      </c>
      <c r="E3" s="3">
        <f>'Data Input'!$K$7</f>
        <v>0</v>
      </c>
      <c r="F3" s="12" t="str">
        <f>IF(E3&gt;0, E3+0.01, "N/A")</f>
        <v>N/A</v>
      </c>
      <c r="G3" s="12" t="str">
        <f>IF(E3&gt;0, E3+0.02, "N/A")</f>
        <v>N/A</v>
      </c>
    </row>
    <row r="5" spans="1:7" x14ac:dyDescent="0.25">
      <c r="B5" s="7" t="s">
        <v>2</v>
      </c>
      <c r="C5" s="14" t="str">
        <f>IF(C3="N/A", "N/A", 'Partial Budget Results'!$F$5+'Partial Budget Results'!$F$7+'Partial Budget Results'!$F$21)</f>
        <v>N/A</v>
      </c>
      <c r="D5" s="14" t="str">
        <f>IF(D3="N/A", "N/A", 'Partial Budget Results'!$F$5+'Partial Budget Results'!$F$7+'Partial Budget Results'!$F$21)</f>
        <v>N/A</v>
      </c>
      <c r="E5" s="14">
        <f>IF(E3="N/A", "N/A", 'Partial Budget Results'!$F$5+'Partial Budget Results'!$F$7+'Partial Budget Results'!$F$21)</f>
        <v>32</v>
      </c>
      <c r="F5" s="14" t="str">
        <f>IF(F3="N/A", "N/A", 'Partial Budget Results'!$F$5+'Partial Budget Results'!$F$7+'Partial Budget Results'!$F$21)</f>
        <v>N/A</v>
      </c>
      <c r="G5" s="14" t="str">
        <f>IF(G3="N/A", "N/A", 'Partial Budget Results'!$F$5+'Partial Budget Results'!$F$7+'Partial Budget Results'!$F$21)</f>
        <v>N/A</v>
      </c>
    </row>
    <row r="6" spans="1:7" x14ac:dyDescent="0.25">
      <c r="B6" s="7" t="s">
        <v>3</v>
      </c>
      <c r="C6" s="14" t="str">
        <f>IF(C3="N/A", "N/A", (('Data Input'!$K$5*C3)*'Data Input'!$K$11)+('Data Input'!$K$5*(1+C3)*('Data Input'!$K$11*'Data Input'!$K$13))+'Partial Budget Results'!$L$21)</f>
        <v>N/A</v>
      </c>
      <c r="D6" s="6" t="str">
        <f>IF(D3="N/A", "N/A", (('Data Input'!$K$5*D3)*'Data Input'!$K$11)+('Data Input'!$K$5*(1+D3)*('Data Input'!$K$11*'Data Input'!$K$13))+'Partial Budget Results'!$L$21)</f>
        <v>N/A</v>
      </c>
      <c r="E6" s="6">
        <f>IF(E3="N/A", "N/A", (('Data Input'!$K$5*E3)*'Data Input'!$K$11)+('Data Input'!$K$5*(1+E3)*('Data Input'!$K$11*'Data Input'!$K$13))+'Partial Budget Results'!$L$21)</f>
        <v>10442.5</v>
      </c>
      <c r="F6" s="6" t="str">
        <f>IF(F3="N/A", "N/A", (('Data Input'!$K$5*F3)*'Data Input'!$K$11)+('Data Input'!$K$5*(1+F3)*('Data Input'!$K$11*'Data Input'!$K$13))+'Partial Budget Results'!$L$21)</f>
        <v>N/A</v>
      </c>
      <c r="G6" s="6" t="str">
        <f>IF(G3="N/A", "N/A", (('Data Input'!$K$5*G3)*'Data Input'!$K$11)+('Data Input'!$K$5*(1+G3)*('Data Input'!$K$11*'Data Input'!$K$13))+'Partial Budget Results'!$L$21)</f>
        <v>N/A</v>
      </c>
    </row>
    <row r="7" spans="1:7" x14ac:dyDescent="0.25">
      <c r="C7" s="11"/>
    </row>
    <row r="8" spans="1:7" x14ac:dyDescent="0.25">
      <c r="B8" s="7" t="s">
        <v>4</v>
      </c>
      <c r="C8" s="14" t="str">
        <f>IF(C3="N/A", "N/A", C6-C5)</f>
        <v>N/A</v>
      </c>
      <c r="D8" s="6" t="str">
        <f t="shared" ref="D8:G8" si="0">IF(D3="N/A", "N/A", D6-D5)</f>
        <v>N/A</v>
      </c>
      <c r="E8" s="6">
        <f t="shared" si="0"/>
        <v>10410.5</v>
      </c>
      <c r="F8" s="6" t="str">
        <f t="shared" si="0"/>
        <v>N/A</v>
      </c>
      <c r="G8" s="6" t="str">
        <f t="shared" si="0"/>
        <v>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"/>
  <sheetViews>
    <sheetView zoomScale="150" zoomScaleNormal="150" workbookViewId="0"/>
  </sheetViews>
  <sheetFormatPr defaultRowHeight="15" x14ac:dyDescent="0.25"/>
  <sheetData>
    <row r="1" spans="1:7" x14ac:dyDescent="0.25">
      <c r="A1" s="1" t="s">
        <v>5</v>
      </c>
    </row>
    <row r="3" spans="1:7" x14ac:dyDescent="0.25">
      <c r="C3" s="13">
        <f>IF(E3&gt;2, E3-1, "N/A")</f>
        <v>2.5</v>
      </c>
      <c r="D3" s="13">
        <f>IF(E3&gt;2, E3-0.5, "N/A")</f>
        <v>3</v>
      </c>
      <c r="E3" s="4">
        <v>3.5</v>
      </c>
      <c r="F3" s="13">
        <f>IF(E3&gt;2, E3+0.5, "N/A")</f>
        <v>4</v>
      </c>
      <c r="G3" s="13">
        <f>IF(E3&gt;2, E3+1, "N/A")</f>
        <v>4.5</v>
      </c>
    </row>
    <row r="5" spans="1:7" x14ac:dyDescent="0.25">
      <c r="B5" s="7" t="s">
        <v>2</v>
      </c>
      <c r="C5" s="6">
        <f>'Partial Budget Results'!$F$5+'Partial Budget Results'!$F$7+'Partial Budget Results'!$F$21</f>
        <v>32</v>
      </c>
      <c r="D5" s="6">
        <f>'Partial Budget Results'!$F$5+'Partial Budget Results'!$F$7+'Partial Budget Results'!$F$21</f>
        <v>32</v>
      </c>
      <c r="E5" s="6">
        <f>'Partial Budget Results'!$F$5+'Partial Budget Results'!$F$7+'Partial Budget Results'!$F$21</f>
        <v>32</v>
      </c>
      <c r="F5" s="6">
        <f>'Partial Budget Results'!$F$5+'Partial Budget Results'!$F$7+'Partial Budget Results'!$F$21</f>
        <v>32</v>
      </c>
      <c r="G5" s="6">
        <f>'Partial Budget Results'!$F$5+'Partial Budget Results'!$F$7+'Partial Budget Results'!$F$21</f>
        <v>32</v>
      </c>
    </row>
    <row r="6" spans="1:7" x14ac:dyDescent="0.25">
      <c r="B6" s="7" t="s">
        <v>3</v>
      </c>
      <c r="C6" s="6">
        <f>(('Data Input'!$K$5*'Data Input'!$K$7)*C3)+('Data Input'!$K$5*(1+'Data Input'!$K$7)*(C3*'Data Input'!$K$13))+'Partial Budget Results'!$L$21</f>
        <v>6527.5</v>
      </c>
      <c r="D6" s="6">
        <f>(('Data Input'!$K$5*'Data Input'!$K$7)*D3)+('Data Input'!$K$5*(1+'Data Input'!$K$7)*(D3*'Data Input'!$K$13))+'Partial Budget Results'!$L$21</f>
        <v>7832.5</v>
      </c>
      <c r="E6" s="6">
        <f>(('Data Input'!$K$5*'Data Input'!$K$7)*E3)+('Data Input'!$K$5*(1+'Data Input'!$K$7)*(E3*'Data Input'!$K$13))+'Partial Budget Results'!$L$21</f>
        <v>9137.5</v>
      </c>
      <c r="F6" s="6">
        <f>(('Data Input'!$K$5*'Data Input'!$K$7)*F3)+('Data Input'!$K$5*(1+'Data Input'!$K$7)*(F3*'Data Input'!$K$13))+'Partial Budget Results'!$L$21</f>
        <v>10442.5</v>
      </c>
      <c r="G6" s="6">
        <f>(('Data Input'!$K$5*'Data Input'!$K$7)*G3)+('Data Input'!$K$5*(1+'Data Input'!$K$7)*(G3*'Data Input'!$K$13))+'Partial Budget Results'!$L$21</f>
        <v>11747.5</v>
      </c>
    </row>
    <row r="8" spans="1:7" x14ac:dyDescent="0.25">
      <c r="B8" s="7" t="s">
        <v>4</v>
      </c>
      <c r="C8" s="6">
        <f>C6-C5</f>
        <v>6495.5</v>
      </c>
      <c r="D8" s="6">
        <f t="shared" ref="D8:G8" si="0">D6-D5</f>
        <v>7800.5</v>
      </c>
      <c r="E8" s="6">
        <f t="shared" si="0"/>
        <v>9105.5</v>
      </c>
      <c r="F8" s="6">
        <f t="shared" si="0"/>
        <v>10410.5</v>
      </c>
      <c r="G8" s="6">
        <f t="shared" si="0"/>
        <v>11715.5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zoomScale="150" zoomScaleNormal="150" workbookViewId="0"/>
  </sheetViews>
  <sheetFormatPr defaultRowHeight="15" x14ac:dyDescent="0.25"/>
  <sheetData>
    <row r="1" spans="1:7" x14ac:dyDescent="0.25">
      <c r="A1" s="1" t="s">
        <v>7</v>
      </c>
    </row>
    <row r="3" spans="1:7" x14ac:dyDescent="0.25">
      <c r="C3" s="12">
        <f>IF(E3&gt;0.02, E3-0.02, "N/A")</f>
        <v>14.48</v>
      </c>
      <c r="D3" s="12">
        <f>IF(E3&gt;0.01, E3-0.01, "N/A")</f>
        <v>14.49</v>
      </c>
      <c r="E3" s="3">
        <f>'Data Input'!$K$13</f>
        <v>14.5</v>
      </c>
      <c r="F3" s="12">
        <f>IF(E3&gt;0, E3+0.01, "N/A")</f>
        <v>14.51</v>
      </c>
      <c r="G3" s="12">
        <f>IF(E3&gt;0, E3+0.02, "N/A")</f>
        <v>14.52</v>
      </c>
    </row>
    <row r="5" spans="1:7" x14ac:dyDescent="0.25">
      <c r="B5" s="7" t="s">
        <v>2</v>
      </c>
      <c r="C5" s="14">
        <f>IF(C3="N/A", "N/A", 'Partial Budget Results'!$F$5+'Partial Budget Results'!$F$7+'Partial Budget Results'!$F$21)</f>
        <v>32</v>
      </c>
      <c r="D5" s="14">
        <f>IF(D3="N/A", "N/A", 'Partial Budget Results'!$F$5+'Partial Budget Results'!$F$7+'Partial Budget Results'!$F$21)</f>
        <v>32</v>
      </c>
      <c r="E5" s="14">
        <f>IF(E3="N/A", "N/A", 'Partial Budget Results'!$F$5+'Partial Budget Results'!$F$7+'Partial Budget Results'!$F$21)</f>
        <v>32</v>
      </c>
      <c r="F5" s="14">
        <f>IF(F3="N/A", "N/A", 'Partial Budget Results'!$F$5+'Partial Budget Results'!$F$7+'Partial Budget Results'!$F$21)</f>
        <v>32</v>
      </c>
      <c r="G5" s="14">
        <f>IF(G3="N/A", "N/A", 'Partial Budget Results'!$F$5+'Partial Budget Results'!$F$7+'Partial Budget Results'!$F$21)</f>
        <v>32</v>
      </c>
    </row>
    <row r="6" spans="1:7" x14ac:dyDescent="0.25">
      <c r="B6" s="7" t="s">
        <v>3</v>
      </c>
      <c r="C6" s="13">
        <f>IF(C3="N/A", "N/A", (('Data Input'!$K$5*'Data Input'!$K$7)*'Data Input'!$K$11)+('Data Input'!$K$5*(1+'Data Input'!$K$7)*('Data Input'!$K$11*C3))+'Partial Budget Results'!$L$21)</f>
        <v>10428.1</v>
      </c>
      <c r="D6" s="13">
        <f>IF(D3="N/A", "N/A", (('Data Input'!$K$5*'Data Input'!$K$7)*'Data Input'!$K$11)+('Data Input'!$K$5*(1+'Data Input'!$K$7)*('Data Input'!$K$11*D3))+'Partial Budget Results'!$L$21)</f>
        <v>10435.299999999999</v>
      </c>
      <c r="E6" s="13">
        <f>IF(E3="N/A", "N/A", (('Data Input'!$K$5*'Data Input'!$K$7)*'Data Input'!$K$11)+('Data Input'!$K$5*(1+'Data Input'!$K$7)*('Data Input'!$K$11*E3))+'Partial Budget Results'!$L$21)</f>
        <v>10442.5</v>
      </c>
      <c r="F6" s="13">
        <f>IF(F3="N/A", "N/A", (('Data Input'!$K$5*'Data Input'!$K$7)*'Data Input'!$K$11)+('Data Input'!$K$5*(1+'Data Input'!$K$7)*('Data Input'!$K$11*F3))+'Partial Budget Results'!$L$21)</f>
        <v>10449.700000000001</v>
      </c>
      <c r="G6" s="13">
        <f>IF(G3="N/A", "N/A", (('Data Input'!$K$5*'Data Input'!$K$7)*'Data Input'!$K$11)+('Data Input'!$K$5*(1+'Data Input'!$K$7)*('Data Input'!$K$11*G3))+'Partial Budget Results'!$L$21)</f>
        <v>10456.9</v>
      </c>
    </row>
    <row r="8" spans="1:7" x14ac:dyDescent="0.25">
      <c r="B8" s="7" t="s">
        <v>4</v>
      </c>
      <c r="C8" s="14">
        <f>IF(C3="N/A", "N/A", C6-C5)</f>
        <v>10396.1</v>
      </c>
      <c r="D8" s="14">
        <f t="shared" ref="D8:G8" si="0">IF(D3="N/A", "N/A", D6-D5)</f>
        <v>10403.299999999999</v>
      </c>
      <c r="E8" s="14">
        <f t="shared" si="0"/>
        <v>10410.5</v>
      </c>
      <c r="F8" s="14">
        <f t="shared" si="0"/>
        <v>10417.700000000001</v>
      </c>
      <c r="G8" s="14">
        <f t="shared" si="0"/>
        <v>10424.9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zoomScale="150" zoomScaleNormal="150" workbookViewId="0"/>
  </sheetViews>
  <sheetFormatPr defaultRowHeight="15" x14ac:dyDescent="0.25"/>
  <sheetData>
    <row r="1" spans="1:7" x14ac:dyDescent="0.25">
      <c r="A1" s="1" t="s">
        <v>8</v>
      </c>
    </row>
    <row r="3" spans="1:7" x14ac:dyDescent="0.25">
      <c r="C3" s="13">
        <f>IF(E3&gt;10, E3-10, "N/A")</f>
        <v>7.5</v>
      </c>
      <c r="D3" s="13">
        <f>IF(E3&gt;5, E3-5, "N/A")</f>
        <v>12.5</v>
      </c>
      <c r="E3" s="4">
        <f>'Data Input'!$K$15</f>
        <v>17.5</v>
      </c>
      <c r="F3" s="13">
        <f>IF(E3&gt;0, E3+5, "N/A")</f>
        <v>22.5</v>
      </c>
      <c r="G3" s="13">
        <f>IF(E3&gt;0, E3+10, "N/A")</f>
        <v>27.5</v>
      </c>
    </row>
    <row r="5" spans="1:7" x14ac:dyDescent="0.25">
      <c r="B5" s="7" t="s">
        <v>2</v>
      </c>
      <c r="C5" s="6">
        <f>IF(C3="N/A", "N/A", C3+'Partial Budget Results'!$F$7+'Partial Budget Results'!$F$21)</f>
        <v>25</v>
      </c>
      <c r="D5" s="6">
        <f>IF(D3="N/A", "N/A", D3+'Partial Budget Results'!$F$7+'Partial Budget Results'!$F$21)</f>
        <v>30</v>
      </c>
      <c r="E5" s="6">
        <f>IF(E3="N/A", "N/A", E3+'Partial Budget Results'!$F$7+'Partial Budget Results'!$F$21)</f>
        <v>35</v>
      </c>
      <c r="F5" s="6">
        <f>IF(F3="N/A", "N/A", F3+'Partial Budget Results'!$F$7+'Partial Budget Results'!$F$21)</f>
        <v>40</v>
      </c>
      <c r="G5" s="6">
        <f>IF(G3="N/A", "N/A", G3+'Partial Budget Results'!$F$7+'Partial Budget Results'!$F$21)</f>
        <v>45</v>
      </c>
    </row>
    <row r="6" spans="1:7" x14ac:dyDescent="0.25">
      <c r="B6" s="7" t="s">
        <v>3</v>
      </c>
      <c r="C6" s="6">
        <f>(('Data Input'!$K$5*'Data Input'!$K$7)*'Data Input'!$K$11)+('Data Input'!$K$5*(1+'Data Input'!$K$7)*('Data Input'!$K$11*'Data Input'!$K$13))+'Partial Budget Results'!$L$21</f>
        <v>10442.5</v>
      </c>
      <c r="D6" s="6">
        <f>(('Data Input'!$K$5*'Data Input'!$K$7)*'Data Input'!$K$11)+('Data Input'!$K$5*(1+'Data Input'!$K$7)*('Data Input'!$K$11*'Data Input'!$K$13))+'Partial Budget Results'!$L$21</f>
        <v>10442.5</v>
      </c>
      <c r="E6" s="6">
        <f>(('Data Input'!$K$5*'Data Input'!$K$7)*'Data Input'!$K$11)+('Data Input'!$K$5*(1+'Data Input'!$K$7)*('Data Input'!$K$11*'Data Input'!$K$13))+'Partial Budget Results'!$L$21</f>
        <v>10442.5</v>
      </c>
      <c r="F6" s="6">
        <f>(('Data Input'!$K$5*'Data Input'!$K$7)*'Data Input'!$K$11)+('Data Input'!$K$5*(1+'Data Input'!$K$7)*('Data Input'!$K$11*'Data Input'!$K$13))+'Partial Budget Results'!$L$21</f>
        <v>10442.5</v>
      </c>
      <c r="G6" s="6">
        <f>(('Data Input'!$K$5*'Data Input'!$K$7)*'Data Input'!$K$11)+('Data Input'!$K$5*(1+'Data Input'!$K$7)*('Data Input'!$K$11*'Data Input'!$K$13))+'Partial Budget Results'!$L$21</f>
        <v>10442.5</v>
      </c>
    </row>
    <row r="8" spans="1:7" x14ac:dyDescent="0.25">
      <c r="B8" s="7" t="s">
        <v>4</v>
      </c>
      <c r="C8" s="6">
        <f>C6-C5</f>
        <v>10417.5</v>
      </c>
      <c r="D8" s="6">
        <f t="shared" ref="D8:G8" si="0">D6-D5</f>
        <v>10412.5</v>
      </c>
      <c r="E8" s="6">
        <f t="shared" si="0"/>
        <v>10407.5</v>
      </c>
      <c r="F8" s="6">
        <f t="shared" si="0"/>
        <v>10402.5</v>
      </c>
      <c r="G8" s="6">
        <f t="shared" si="0"/>
        <v>10397.5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Instructions</vt:lpstr>
      <vt:lpstr>Data Input</vt:lpstr>
      <vt:lpstr>Interpretation of Results</vt:lpstr>
      <vt:lpstr>Partial Budget Results</vt:lpstr>
      <vt:lpstr>Sheet1</vt:lpstr>
      <vt:lpstr>Sheet2</vt:lpstr>
      <vt:lpstr>Sheet3</vt:lpstr>
      <vt:lpstr>Sheet4</vt:lpstr>
    </vt:vector>
  </TitlesOfParts>
  <Company>Palisade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Westwig</dc:creator>
  <cp:lastModifiedBy>Langemeier, Michael R</cp:lastModifiedBy>
  <cp:lastPrinted>2016-10-18T12:41:20Z</cp:lastPrinted>
  <dcterms:created xsi:type="dcterms:W3CDTF">2014-05-15T14:19:01Z</dcterms:created>
  <dcterms:modified xsi:type="dcterms:W3CDTF">2020-12-08T15:26:10Z</dcterms:modified>
</cp:coreProperties>
</file>