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9440" windowHeight="14565"/>
  </bookViews>
  <sheets>
    <sheet name="Info" sheetId="2" r:id="rId1"/>
    <sheet name="Scenario 1" sheetId="5" r:id="rId2"/>
    <sheet name="Scenario 2" sheetId="7" r:id="rId3"/>
    <sheet name="Sheet3" sheetId="3" r:id="rId4"/>
  </sheets>
  <definedNames>
    <definedName name="OLE_LINK1" localSheetId="0">Info!$A$2</definedName>
  </definedNames>
  <calcPr calcId="144525"/>
</workbook>
</file>

<file path=xl/calcChain.xml><?xml version="1.0" encoding="utf-8"?>
<calcChain xmlns="http://schemas.openxmlformats.org/spreadsheetml/2006/main">
  <c r="D16" i="5" l="1"/>
  <c r="D76" i="7" l="1"/>
  <c r="C76" i="7"/>
  <c r="C71" i="7"/>
  <c r="D47" i="7"/>
  <c r="C47" i="7"/>
  <c r="D40" i="7"/>
  <c r="D43" i="7" s="1"/>
  <c r="C40" i="7"/>
  <c r="C38" i="7"/>
  <c r="C43" i="7" s="1"/>
  <c r="C22" i="7"/>
  <c r="C28" i="7" s="1"/>
  <c r="C5" i="7" s="1"/>
  <c r="D18" i="7"/>
  <c r="D46" i="7" s="1"/>
  <c r="C18" i="7"/>
  <c r="C46" i="7" s="1"/>
  <c r="C48" i="7" s="1"/>
  <c r="C52" i="7" s="1"/>
  <c r="D16" i="7"/>
  <c r="D51" i="7" s="1"/>
  <c r="C16" i="7"/>
  <c r="C51" i="7" s="1"/>
  <c r="C43" i="5"/>
  <c r="C28" i="5"/>
  <c r="C16" i="5"/>
  <c r="C51" i="5" s="1"/>
  <c r="D48" i="7" l="1"/>
  <c r="D52" i="7" s="1"/>
  <c r="C53" i="7"/>
  <c r="C56" i="7" s="1"/>
  <c r="C6" i="7" s="1"/>
  <c r="D53" i="7" l="1"/>
  <c r="D56" i="7" s="1"/>
  <c r="C7" i="7" s="1"/>
  <c r="D76" i="5"/>
  <c r="C76" i="5"/>
  <c r="C71" i="5"/>
  <c r="D47" i="5"/>
  <c r="C47" i="5"/>
  <c r="D40" i="5"/>
  <c r="D43" i="5" s="1"/>
  <c r="C40" i="5"/>
  <c r="C38" i="5"/>
  <c r="C22" i="5"/>
  <c r="C5" i="5" s="1"/>
  <c r="D18" i="5"/>
  <c r="D46" i="5" s="1"/>
  <c r="C18" i="5"/>
  <c r="C46" i="5" s="1"/>
  <c r="D51" i="5"/>
  <c r="C48" i="5" l="1"/>
  <c r="C52" i="5" s="1"/>
  <c r="C53" i="5" s="1"/>
  <c r="C56" i="5" s="1"/>
  <c r="C6" i="5" s="1"/>
  <c r="D48" i="5"/>
  <c r="D52" i="5" s="1"/>
  <c r="D53" i="5" l="1"/>
  <c r="D56" i="5" s="1"/>
  <c r="C7" i="5" s="1"/>
</calcChain>
</file>

<file path=xl/sharedStrings.xml><?xml version="1.0" encoding="utf-8"?>
<sst xmlns="http://schemas.openxmlformats.org/spreadsheetml/2006/main" count="196" uniqueCount="95">
  <si>
    <t>Corn</t>
  </si>
  <si>
    <t>APH Yield</t>
  </si>
  <si>
    <t>RA Base Price</t>
  </si>
  <si>
    <t>Coverage Level</t>
  </si>
  <si>
    <t>Revenue Guarantee</t>
  </si>
  <si>
    <t>Crop</t>
  </si>
  <si>
    <t>Prevented Planting Payment</t>
  </si>
  <si>
    <t>Soybeans</t>
  </si>
  <si>
    <t>Fertilizer</t>
  </si>
  <si>
    <t>Seed</t>
  </si>
  <si>
    <t>Drying Fuel</t>
  </si>
  <si>
    <t>Hauling</t>
  </si>
  <si>
    <t>Harvesting</t>
  </si>
  <si>
    <t>Expected Harvest Price</t>
  </si>
  <si>
    <t xml:space="preserve">Net Prevented Planting </t>
  </si>
  <si>
    <t>Dryer calculation</t>
  </si>
  <si>
    <t>base yield</t>
  </si>
  <si>
    <t>cost per bu</t>
  </si>
  <si>
    <t>Planting</t>
  </si>
  <si>
    <t>Total Income</t>
  </si>
  <si>
    <t>Local Basis</t>
  </si>
  <si>
    <t>Expected Harvest Cash Price</t>
  </si>
  <si>
    <t>Enter your local basis as the difference between the cash price and the harvest futures price</t>
  </si>
  <si>
    <t>Enter your crop insurance coverage level</t>
  </si>
  <si>
    <t>Enter the days crop is planted after final planting date June 5th for corn and June 20 for soybeans</t>
  </si>
  <si>
    <t>Crop Insurance Calculated Revenue</t>
  </si>
  <si>
    <t>Expected Crop  Sales</t>
  </si>
  <si>
    <t>INCOME</t>
  </si>
  <si>
    <t>TOTAL Incremental Costs</t>
  </si>
  <si>
    <t xml:space="preserve">Net Incremental Return From Planting </t>
  </si>
  <si>
    <t>Plant Corn</t>
  </si>
  <si>
    <t xml:space="preserve">Plant Soybeans </t>
  </si>
  <si>
    <t>Prevented Corn Planting Payment</t>
  </si>
  <si>
    <t>Soybean Insurance Differential</t>
  </si>
  <si>
    <t>Adjustments</t>
  </si>
  <si>
    <t>- Cover Crop/Weed Control</t>
  </si>
  <si>
    <t xml:space="preserve">This example assumes that N fertilizer has been fall applied.  In order to grow corn crop additional starter </t>
  </si>
  <si>
    <t>60 Percent of the initial revenue guarantee calculated from (1,2,6)</t>
  </si>
  <si>
    <t>These adjustments impact the return from taking the prevented planting payment</t>
  </si>
  <si>
    <t>Your estimate of the value of fertilizer that has been already applied and will remain for next year and/or p/k not used that would be available to you next year</t>
  </si>
  <si>
    <t xml:space="preserve">The cost of storing any purchased inputs not applied or return charges </t>
  </si>
  <si>
    <t>- Storing or re-stocking fee on inputs</t>
  </si>
  <si>
    <t>Expected Yield of Late Planted crop</t>
  </si>
  <si>
    <t>Enter the expected yield (bu/acre) of the late planted crops</t>
  </si>
  <si>
    <t xml:space="preserve">Additional  cost of ferilizer required to grow the crop -- this will include any additional fertilzer not already applied. </t>
  </si>
  <si>
    <t>Enter cost of pesticides and chemicals to be applied.  Those already purchased but not applied should be entered net of return fees.</t>
  </si>
  <si>
    <t xml:space="preserve">In the soybean column enter the differential between the soybean and corn insurance policy ($/acre).  This should be negative.  </t>
  </si>
  <si>
    <t>Enter your planting costs</t>
  </si>
  <si>
    <t>Enter your expected harvesting costs</t>
  </si>
  <si>
    <t>Chemicals and Pesticides</t>
  </si>
  <si>
    <t>Other incremental costs</t>
  </si>
  <si>
    <t>Mod. Crop Insurance Revenue Guarantee</t>
  </si>
  <si>
    <t>The modified crop revenue gurantee based on delayed planting.  Calculated from 7,8</t>
  </si>
  <si>
    <t xml:space="preserve">Crop Ins. Indemnity Payment </t>
  </si>
  <si>
    <t>+ Fertilizer carryover</t>
  </si>
  <si>
    <t xml:space="preserve">ID-166 cost estimate </t>
  </si>
  <si>
    <t>This section shows the net incremental revenues from the three different alternatives.</t>
  </si>
  <si>
    <t>Please note that this will change as assumptions about costs, yields, crop insurance, etc. change.</t>
  </si>
  <si>
    <t>You can investigate how changes will impact by entering new values for the variables in red.</t>
  </si>
  <si>
    <t xml:space="preserve">SECTION A -- Basic Informantion </t>
  </si>
  <si>
    <t>Section B -- Calculate the Potential Return from Accepting Prevented Planting Payment for Corn</t>
  </si>
  <si>
    <t>Enter your expectation of the crop insurance harvest price -- the average of the October daily settlements for DEC corn futures and NOV soybean futures</t>
  </si>
  <si>
    <t>Section C -- Enter the Expected Yield of the Late Planted Crops</t>
  </si>
  <si>
    <t>Section D -- Calculate the Incremental Costs to Plant Corn or Soybeans</t>
  </si>
  <si>
    <t xml:space="preserve">Enter other expected incremental costs.  </t>
  </si>
  <si>
    <t>Other incremental costs.  The analysis should consider costs assocaiated with forward contracted grains.</t>
  </si>
  <si>
    <t>Enter your APH yields</t>
  </si>
  <si>
    <t>The base price for crop insurance established by RMA</t>
  </si>
  <si>
    <t>Calculated from 3 + 4</t>
  </si>
  <si>
    <t>Calculated from 1, 2, 3, 6</t>
  </si>
  <si>
    <t>Days planted afer Final Planting Deadline</t>
  </si>
  <si>
    <t>Enter the costs you expect from maintaining weed control etc.</t>
  </si>
  <si>
    <t xml:space="preserve">Enter cost of seed to be planted.  Coat of seed already purchased but not planted should be entered. If there is a cost to changing maturties on corn will be added to corn seed.  Cost of switching from corn to soybeans will be added to soybeans.  </t>
  </si>
  <si>
    <t>Total Incremental costs (16 + 17 + 18 + 19 + 20 + 21 + 22 +23 +24)</t>
  </si>
  <si>
    <t>The net return from taking the prevented planting payment 9 + 10 - 11 -12 -13</t>
  </si>
  <si>
    <t xml:space="preserve">Section E -- Crop Insurance Indemnity Calculation </t>
  </si>
  <si>
    <t>Revenue for crop insurance purposes.  Calculated from 5 and 14.</t>
  </si>
  <si>
    <t>Crop insurance indemnity payment calculated from 25 and 26.</t>
  </si>
  <si>
    <t>The analysis assumes a combo policy with a harvest price option (revenue guarantee increases if prices increase at harvest).</t>
  </si>
  <si>
    <t>Drying costs are calculated on a per bushel basis based on Purdue budgets see cell b67.  If you wish you can enter a $ figure here instead.</t>
  </si>
  <si>
    <t>Hauling costs are calculated on the basis of bushels harvested.  Per bushel rate estimated from Purdue budgets (see cell b72),  You can also enter your own $ figure instead</t>
  </si>
  <si>
    <t>Section F -- Calculate the Net Incremental Return from Planting</t>
  </si>
  <si>
    <t>Calculated from 15 * 5.</t>
  </si>
  <si>
    <t>Crop Insurance Payment</t>
  </si>
  <si>
    <t>Equal to 28.</t>
  </si>
  <si>
    <t>ITEM #</t>
  </si>
  <si>
    <t>Total incremental income from planting less planting costs. Calculated from 31 - 25.</t>
  </si>
  <si>
    <t>Total incremental income from planting. Calculated from 29 + 30.</t>
  </si>
  <si>
    <t>Base yield in Purdue budget</t>
  </si>
  <si>
    <t>Cost in Purdue budget.</t>
  </si>
  <si>
    <t>Cost per bushel.</t>
  </si>
  <si>
    <t xml:space="preserve">This example assumes that no fertilizer has been applied.  </t>
  </si>
  <si>
    <t>The cells that require input are shown in red.</t>
  </si>
  <si>
    <t>Summary of Alternatives   --- Net Incremental Return ($'s per acre)</t>
  </si>
  <si>
    <r>
      <t xml:space="preserve">fertilizer is requirred. </t>
    </r>
    <r>
      <rPr>
        <b/>
        <sz val="12"/>
        <color theme="1"/>
        <rFont val="Calibri"/>
        <family val="2"/>
      </rPr>
      <t>The cells that require input are shown in 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</si>
</sst>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9" fontId="2" fillId="0" borderId="0" xfId="1" applyFont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0" fillId="5" borderId="0" xfId="0" applyFill="1" applyProtection="1">
      <protection locked="0"/>
    </xf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4" fillId="0" borderId="0" xfId="0" applyFont="1" applyProtection="1"/>
    <xf numFmtId="0" fontId="0" fillId="2" borderId="0" xfId="0" applyFill="1" applyProtection="1"/>
    <xf numFmtId="0" fontId="0" fillId="3" borderId="0" xfId="0" applyFill="1" applyProtection="1"/>
    <xf numFmtId="1" fontId="0" fillId="3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0" xfId="0" applyFill="1" applyProtection="1"/>
    <xf numFmtId="1" fontId="0" fillId="0" borderId="0" xfId="0" applyNumberFormat="1" applyFill="1" applyProtection="1"/>
    <xf numFmtId="0" fontId="0" fillId="4" borderId="0" xfId="0" applyFill="1" applyProtection="1"/>
    <xf numFmtId="1" fontId="0" fillId="4" borderId="0" xfId="0" applyNumberFormat="1" applyFill="1" applyProtection="1"/>
    <xf numFmtId="0" fontId="2" fillId="0" borderId="0" xfId="0" applyFont="1" applyProtection="1"/>
    <xf numFmtId="1" fontId="0" fillId="0" borderId="0" xfId="0" applyNumberFormat="1" applyProtection="1"/>
    <xf numFmtId="1" fontId="0" fillId="0" borderId="0" xfId="0" applyNumberFormat="1" applyBorder="1" applyProtection="1"/>
    <xf numFmtId="0" fontId="0" fillId="0" borderId="0" xfId="0" quotePrefix="1" applyProtection="1"/>
    <xf numFmtId="1" fontId="2" fillId="0" borderId="0" xfId="0" applyNumberFormat="1" applyFont="1" applyProtection="1"/>
    <xf numFmtId="1" fontId="2" fillId="0" borderId="0" xfId="0" applyNumberFormat="1" applyFont="1" applyBorder="1" applyProtection="1"/>
    <xf numFmtId="0" fontId="0" fillId="0" borderId="0" xfId="0" quotePrefix="1" applyBorder="1" applyProtection="1"/>
    <xf numFmtId="0" fontId="2" fillId="0" borderId="0" xfId="0" applyFont="1" applyBorder="1" applyProtection="1"/>
    <xf numFmtId="0" fontId="0" fillId="0" borderId="1" xfId="0" quotePrefix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0" fillId="0" borderId="1" xfId="0" applyFill="1" applyBorder="1" applyProtection="1"/>
    <xf numFmtId="0" fontId="0" fillId="0" borderId="1" xfId="0" applyBorder="1" applyProtection="1"/>
    <xf numFmtId="1" fontId="0" fillId="0" borderId="1" xfId="0" applyNumberFormat="1" applyBorder="1" applyProtection="1"/>
    <xf numFmtId="0" fontId="0" fillId="5" borderId="0" xfId="0" applyFill="1" applyAlignment="1" applyProtection="1">
      <alignment horizontal="center"/>
    </xf>
    <xf numFmtId="0" fontId="0" fillId="5" borderId="0" xfId="0" applyFill="1" applyProtection="1"/>
    <xf numFmtId="164" fontId="2" fillId="0" borderId="0" xfId="0" applyNumberFormat="1" applyFont="1" applyProtection="1"/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left" vertical="center" indent="5"/>
    </xf>
    <xf numFmtId="0" fontId="6" fillId="0" borderId="0" xfId="0" applyFont="1" applyProtection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95250</xdr:colOff>
      <xdr:row>42</xdr:row>
      <xdr:rowOff>170262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401300" cy="8171262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2"/>
  <sheetViews>
    <sheetView tabSelected="1" workbookViewId="0">
      <selection activeCell="V5" sqref="V5"/>
    </sheetView>
  </sheetViews>
  <sheetFormatPr defaultRowHeight="15" x14ac:dyDescent="0.25"/>
  <cols>
    <col min="1" max="1" width="8.28515625" customWidth="1"/>
  </cols>
  <sheetData>
    <row r="2" spans="1:1" x14ac:dyDescent="0.25">
      <c r="A2" s="37"/>
    </row>
    <row r="3" spans="1:1" x14ac:dyDescent="0.25">
      <c r="A3" s="37"/>
    </row>
    <row r="4" spans="1:1" x14ac:dyDescent="0.25">
      <c r="A4" s="37"/>
    </row>
    <row r="5" spans="1:1" x14ac:dyDescent="0.25">
      <c r="A5" s="37"/>
    </row>
    <row r="6" spans="1:1" x14ac:dyDescent="0.25">
      <c r="A6" s="37"/>
    </row>
    <row r="7" spans="1:1" x14ac:dyDescent="0.25">
      <c r="A7" s="37"/>
    </row>
    <row r="8" spans="1:1" x14ac:dyDescent="0.25">
      <c r="A8" s="37"/>
    </row>
    <row r="9" spans="1:1" x14ac:dyDescent="0.25">
      <c r="A9" s="37"/>
    </row>
    <row r="10" spans="1:1" x14ac:dyDescent="0.25">
      <c r="A10" s="37"/>
    </row>
    <row r="11" spans="1:1" x14ac:dyDescent="0.25">
      <c r="A11" s="38"/>
    </row>
    <row r="12" spans="1:1" x14ac:dyDescent="0.25">
      <c r="A12" s="39"/>
    </row>
    <row r="13" spans="1:1" x14ac:dyDescent="0.25">
      <c r="A13" s="39"/>
    </row>
    <row r="14" spans="1:1" x14ac:dyDescent="0.25">
      <c r="A14" s="39"/>
    </row>
    <row r="15" spans="1:1" x14ac:dyDescent="0.25">
      <c r="A15" s="40"/>
    </row>
    <row r="16" spans="1:1" x14ac:dyDescent="0.25">
      <c r="A16" s="39"/>
    </row>
    <row r="17" spans="1:1" x14ac:dyDescent="0.25">
      <c r="A17" s="39"/>
    </row>
    <row r="18" spans="1:1" x14ac:dyDescent="0.25">
      <c r="A18" s="41"/>
    </row>
    <row r="19" spans="1:1" x14ac:dyDescent="0.25">
      <c r="A19" s="41"/>
    </row>
    <row r="20" spans="1:1" x14ac:dyDescent="0.25">
      <c r="A20" s="41"/>
    </row>
    <row r="21" spans="1:1" x14ac:dyDescent="0.25">
      <c r="A21" s="39"/>
    </row>
    <row r="22" spans="1:1" x14ac:dyDescent="0.25">
      <c r="A22" s="3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="97" zoomScaleNormal="97" workbookViewId="0">
      <selection activeCell="C7" sqref="C7"/>
    </sheetView>
  </sheetViews>
  <sheetFormatPr defaultRowHeight="15" x14ac:dyDescent="0.25"/>
  <cols>
    <col min="1" max="1" width="7.5703125" style="10" customWidth="1"/>
    <col min="2" max="2" width="59.5703125" style="2" customWidth="1"/>
    <col min="3" max="3" width="9.140625" style="2"/>
    <col min="4" max="4" width="11" style="2" customWidth="1"/>
    <col min="5" max="5" width="9.140625" style="2"/>
    <col min="6" max="6" width="30" style="2" customWidth="1"/>
    <col min="7" max="7" width="13" style="2" customWidth="1"/>
    <col min="8" max="16384" width="9.140625" style="2"/>
  </cols>
  <sheetData>
    <row r="1" spans="1:6" ht="15.75" x14ac:dyDescent="0.25">
      <c r="B1" s="11" t="s">
        <v>36</v>
      </c>
    </row>
    <row r="2" spans="1:6" ht="15.75" x14ac:dyDescent="0.25">
      <c r="B2" s="11" t="s">
        <v>94</v>
      </c>
    </row>
    <row r="3" spans="1:6" ht="15.75" x14ac:dyDescent="0.25">
      <c r="B3" s="11"/>
    </row>
    <row r="4" spans="1:6" x14ac:dyDescent="0.25">
      <c r="A4" s="10" t="s">
        <v>85</v>
      </c>
      <c r="B4" s="12" t="s">
        <v>93</v>
      </c>
      <c r="C4" s="12"/>
      <c r="F4" s="2" t="s">
        <v>56</v>
      </c>
    </row>
    <row r="5" spans="1:6" x14ac:dyDescent="0.25">
      <c r="A5" s="10">
        <v>14</v>
      </c>
      <c r="B5" s="13" t="s">
        <v>32</v>
      </c>
      <c r="C5" s="14">
        <f>C28</f>
        <v>394.19749999999999</v>
      </c>
      <c r="F5" s="2" t="s">
        <v>57</v>
      </c>
    </row>
    <row r="6" spans="1:6" x14ac:dyDescent="0.25">
      <c r="A6" s="10">
        <v>32</v>
      </c>
      <c r="B6" s="13" t="s">
        <v>30</v>
      </c>
      <c r="C6" s="14">
        <f>C56</f>
        <v>453.42360248447199</v>
      </c>
      <c r="F6" s="2" t="s">
        <v>58</v>
      </c>
    </row>
    <row r="7" spans="1:6" x14ac:dyDescent="0.25">
      <c r="A7" s="10">
        <v>32</v>
      </c>
      <c r="B7" s="13" t="s">
        <v>31</v>
      </c>
      <c r="C7" s="14">
        <f>D56</f>
        <v>383.25217391304352</v>
      </c>
      <c r="F7" s="2" t="s">
        <v>78</v>
      </c>
    </row>
    <row r="8" spans="1:6" x14ac:dyDescent="0.25">
      <c r="A8" s="15"/>
      <c r="B8" s="16"/>
      <c r="C8" s="17"/>
      <c r="D8" s="16"/>
    </row>
    <row r="9" spans="1:6" x14ac:dyDescent="0.25">
      <c r="A9" s="15"/>
      <c r="B9" s="16"/>
      <c r="C9" s="17"/>
      <c r="D9" s="16"/>
    </row>
    <row r="10" spans="1:6" x14ac:dyDescent="0.25">
      <c r="A10" s="15"/>
      <c r="B10" s="18" t="s">
        <v>59</v>
      </c>
      <c r="C10" s="19"/>
      <c r="D10" s="18"/>
    </row>
    <row r="11" spans="1:6" x14ac:dyDescent="0.25">
      <c r="B11" s="2" t="s">
        <v>5</v>
      </c>
      <c r="C11" s="2" t="s">
        <v>0</v>
      </c>
      <c r="D11" s="2" t="s">
        <v>7</v>
      </c>
    </row>
    <row r="12" spans="1:6" x14ac:dyDescent="0.25">
      <c r="A12" s="10">
        <v>1</v>
      </c>
      <c r="B12" s="2" t="s">
        <v>1</v>
      </c>
      <c r="C12" s="3">
        <v>155</v>
      </c>
      <c r="D12" s="3">
        <v>46</v>
      </c>
      <c r="F12" s="2" t="s">
        <v>66</v>
      </c>
    </row>
    <row r="13" spans="1:6" x14ac:dyDescent="0.25">
      <c r="A13" s="10">
        <v>2</v>
      </c>
      <c r="B13" s="2" t="s">
        <v>2</v>
      </c>
      <c r="C13" s="2">
        <v>6.01</v>
      </c>
      <c r="D13" s="2">
        <v>13.49</v>
      </c>
      <c r="F13" s="2" t="s">
        <v>67</v>
      </c>
    </row>
    <row r="14" spans="1:6" x14ac:dyDescent="0.25">
      <c r="A14" s="10">
        <v>3</v>
      </c>
      <c r="B14" s="2" t="s">
        <v>13</v>
      </c>
      <c r="C14" s="3">
        <v>6.01</v>
      </c>
      <c r="D14" s="3">
        <v>13.49</v>
      </c>
      <c r="F14" s="2" t="s">
        <v>61</v>
      </c>
    </row>
    <row r="15" spans="1:6" x14ac:dyDescent="0.25">
      <c r="A15" s="10">
        <v>4</v>
      </c>
      <c r="B15" s="2" t="s">
        <v>20</v>
      </c>
      <c r="C15" s="3">
        <v>-0.2</v>
      </c>
      <c r="D15" s="3">
        <v>-0.3</v>
      </c>
      <c r="F15" s="2" t="s">
        <v>22</v>
      </c>
    </row>
    <row r="16" spans="1:6" x14ac:dyDescent="0.25">
      <c r="A16" s="10">
        <v>5</v>
      </c>
      <c r="B16" s="2" t="s">
        <v>21</v>
      </c>
      <c r="C16" s="9">
        <f>C14+C15</f>
        <v>5.81</v>
      </c>
      <c r="D16" s="9">
        <f>D14+D15</f>
        <v>13.19</v>
      </c>
      <c r="F16" s="2" t="s">
        <v>68</v>
      </c>
    </row>
    <row r="17" spans="1:6" x14ac:dyDescent="0.25">
      <c r="A17" s="10">
        <v>6</v>
      </c>
      <c r="B17" s="2" t="s">
        <v>3</v>
      </c>
      <c r="C17" s="4">
        <v>0.75</v>
      </c>
      <c r="D17" s="4">
        <v>0.75</v>
      </c>
      <c r="F17" s="2" t="s">
        <v>23</v>
      </c>
    </row>
    <row r="18" spans="1:6" x14ac:dyDescent="0.25">
      <c r="A18" s="10">
        <v>7</v>
      </c>
      <c r="B18" s="2" t="s">
        <v>4</v>
      </c>
      <c r="C18" s="21">
        <f>C12*MAX(C13,C14)*C17</f>
        <v>698.66249999999991</v>
      </c>
      <c r="D18" s="21">
        <f>D12*MAX(D13,D14)*D17</f>
        <v>465.40499999999997</v>
      </c>
      <c r="F18" s="2" t="s">
        <v>69</v>
      </c>
    </row>
    <row r="19" spans="1:6" x14ac:dyDescent="0.25">
      <c r="A19" s="10">
        <v>8</v>
      </c>
      <c r="B19" s="2" t="s">
        <v>70</v>
      </c>
      <c r="C19" s="3">
        <v>5</v>
      </c>
      <c r="D19" s="20"/>
      <c r="F19" s="2" t="s">
        <v>24</v>
      </c>
    </row>
    <row r="21" spans="1:6" x14ac:dyDescent="0.25">
      <c r="B21" s="18" t="s">
        <v>60</v>
      </c>
      <c r="C21" s="18"/>
      <c r="D21" s="18"/>
    </row>
    <row r="22" spans="1:6" x14ac:dyDescent="0.25">
      <c r="A22" s="10">
        <v>9</v>
      </c>
      <c r="B22" s="2" t="s">
        <v>6</v>
      </c>
      <c r="C22" s="21">
        <f>0.6*C12*C13*C17</f>
        <v>419.19749999999999</v>
      </c>
      <c r="D22" s="22"/>
      <c r="F22" s="2" t="s">
        <v>37</v>
      </c>
    </row>
    <row r="23" spans="1:6" x14ac:dyDescent="0.25">
      <c r="B23" s="10" t="s">
        <v>34</v>
      </c>
      <c r="C23" s="21"/>
      <c r="D23" s="22"/>
      <c r="F23" s="2" t="s">
        <v>38</v>
      </c>
    </row>
    <row r="24" spans="1:6" x14ac:dyDescent="0.25">
      <c r="A24" s="10">
        <v>10</v>
      </c>
      <c r="B24" s="23" t="s">
        <v>54</v>
      </c>
      <c r="C24" s="5">
        <v>10</v>
      </c>
      <c r="D24" s="25"/>
      <c r="F24" s="2" t="s">
        <v>39</v>
      </c>
    </row>
    <row r="25" spans="1:6" x14ac:dyDescent="0.25">
      <c r="A25" s="10">
        <v>11</v>
      </c>
      <c r="B25" s="23" t="s">
        <v>35</v>
      </c>
      <c r="C25" s="5">
        <v>20</v>
      </c>
      <c r="D25" s="25"/>
      <c r="F25" s="2" t="s">
        <v>71</v>
      </c>
    </row>
    <row r="26" spans="1:6" x14ac:dyDescent="0.25">
      <c r="A26" s="10">
        <v>12</v>
      </c>
      <c r="B26" s="26" t="s">
        <v>41</v>
      </c>
      <c r="C26" s="6">
        <v>15</v>
      </c>
      <c r="D26" s="27"/>
      <c r="F26" s="2" t="s">
        <v>40</v>
      </c>
    </row>
    <row r="27" spans="1:6" x14ac:dyDescent="0.25">
      <c r="A27" s="10">
        <v>13</v>
      </c>
      <c r="B27" s="28" t="s">
        <v>50</v>
      </c>
      <c r="C27" s="7">
        <v>0</v>
      </c>
      <c r="D27" s="27"/>
      <c r="F27" s="2" t="s">
        <v>65</v>
      </c>
    </row>
    <row r="28" spans="1:6" x14ac:dyDescent="0.25">
      <c r="A28" s="10">
        <v>14</v>
      </c>
      <c r="B28" s="2" t="s">
        <v>14</v>
      </c>
      <c r="C28" s="21">
        <f>C22+C24-C25-C26 -C27</f>
        <v>394.19749999999999</v>
      </c>
      <c r="D28" s="22"/>
      <c r="F28" s="2" t="s">
        <v>74</v>
      </c>
    </row>
    <row r="30" spans="1:6" x14ac:dyDescent="0.25">
      <c r="B30" s="29" t="s">
        <v>62</v>
      </c>
      <c r="C30" s="18"/>
      <c r="D30" s="18"/>
    </row>
    <row r="31" spans="1:6" x14ac:dyDescent="0.25">
      <c r="A31" s="10">
        <v>15</v>
      </c>
      <c r="B31" s="2" t="s">
        <v>42</v>
      </c>
      <c r="C31" s="3">
        <v>120</v>
      </c>
      <c r="D31" s="3">
        <v>40</v>
      </c>
      <c r="F31" s="2" t="s">
        <v>43</v>
      </c>
    </row>
    <row r="33" spans="1:6" x14ac:dyDescent="0.25">
      <c r="B33" s="18" t="s">
        <v>63</v>
      </c>
      <c r="C33" s="18"/>
      <c r="D33" s="18"/>
    </row>
    <row r="34" spans="1:6" x14ac:dyDescent="0.25">
      <c r="A34" s="10">
        <v>16</v>
      </c>
      <c r="B34" s="2" t="s">
        <v>8</v>
      </c>
      <c r="C34" s="3">
        <v>30</v>
      </c>
      <c r="D34" s="3">
        <v>20</v>
      </c>
      <c r="F34" s="2" t="s">
        <v>44</v>
      </c>
    </row>
    <row r="35" spans="1:6" x14ac:dyDescent="0.25">
      <c r="A35" s="10">
        <v>17</v>
      </c>
      <c r="B35" s="2" t="s">
        <v>9</v>
      </c>
      <c r="C35" s="3">
        <v>99</v>
      </c>
      <c r="D35" s="3">
        <v>59</v>
      </c>
      <c r="F35" s="2" t="s">
        <v>72</v>
      </c>
    </row>
    <row r="36" spans="1:6" x14ac:dyDescent="0.25">
      <c r="A36" s="10">
        <v>18</v>
      </c>
      <c r="B36" s="2" t="s">
        <v>49</v>
      </c>
      <c r="C36" s="3">
        <v>37</v>
      </c>
      <c r="D36" s="3">
        <v>29</v>
      </c>
      <c r="F36" s="2" t="s">
        <v>45</v>
      </c>
    </row>
    <row r="37" spans="1:6" x14ac:dyDescent="0.25">
      <c r="A37" s="10">
        <v>19</v>
      </c>
      <c r="B37" s="2" t="s">
        <v>33</v>
      </c>
      <c r="D37" s="3">
        <v>-7</v>
      </c>
      <c r="F37" s="2" t="s">
        <v>46</v>
      </c>
    </row>
    <row r="38" spans="1:6" x14ac:dyDescent="0.25">
      <c r="A38" s="10">
        <v>20</v>
      </c>
      <c r="B38" s="2" t="s">
        <v>10</v>
      </c>
      <c r="C38" s="24">
        <f>C31*C71</f>
        <v>24.596273291925467</v>
      </c>
      <c r="D38" s="20"/>
      <c r="F38" s="2" t="s">
        <v>79</v>
      </c>
    </row>
    <row r="39" spans="1:6" x14ac:dyDescent="0.25">
      <c r="A39" s="10">
        <v>21</v>
      </c>
      <c r="B39" s="2" t="s">
        <v>18</v>
      </c>
      <c r="C39" s="3">
        <v>15</v>
      </c>
      <c r="D39" s="3">
        <v>15</v>
      </c>
      <c r="F39" s="2" t="s">
        <v>47</v>
      </c>
    </row>
    <row r="40" spans="1:6" x14ac:dyDescent="0.25">
      <c r="A40" s="10">
        <v>22</v>
      </c>
      <c r="B40" s="2" t="s">
        <v>11</v>
      </c>
      <c r="C40" s="24">
        <f>C31*C76</f>
        <v>11.180124223602483</v>
      </c>
      <c r="D40" s="24">
        <f>D31*D76</f>
        <v>4.3478260869565215</v>
      </c>
      <c r="F40" s="2" t="s">
        <v>80</v>
      </c>
    </row>
    <row r="41" spans="1:6" x14ac:dyDescent="0.25">
      <c r="A41" s="10">
        <v>23</v>
      </c>
      <c r="B41" s="30" t="s">
        <v>12</v>
      </c>
      <c r="C41" s="6">
        <v>27</v>
      </c>
      <c r="D41" s="6">
        <v>24</v>
      </c>
      <c r="F41" s="2" t="s">
        <v>48</v>
      </c>
    </row>
    <row r="42" spans="1:6" x14ac:dyDescent="0.25">
      <c r="A42" s="10">
        <v>24</v>
      </c>
      <c r="B42" s="31" t="s">
        <v>50</v>
      </c>
      <c r="C42" s="7">
        <v>0</v>
      </c>
      <c r="D42" s="7">
        <v>0</v>
      </c>
      <c r="F42" s="2" t="s">
        <v>64</v>
      </c>
    </row>
    <row r="43" spans="1:6" x14ac:dyDescent="0.25">
      <c r="A43" s="10">
        <v>25</v>
      </c>
      <c r="B43" s="2" t="s">
        <v>28</v>
      </c>
      <c r="C43" s="21">
        <f>SUM(C34:C42)</f>
        <v>243.77639751552795</v>
      </c>
      <c r="D43" s="21">
        <f>SUM(D34:D42)</f>
        <v>144.3478260869565</v>
      </c>
      <c r="F43" s="2" t="s">
        <v>73</v>
      </c>
    </row>
    <row r="45" spans="1:6" x14ac:dyDescent="0.25">
      <c r="B45" s="18" t="s">
        <v>75</v>
      </c>
      <c r="C45" s="18"/>
      <c r="D45" s="18"/>
    </row>
    <row r="46" spans="1:6" x14ac:dyDescent="0.25">
      <c r="A46" s="10">
        <v>26</v>
      </c>
      <c r="B46" s="2" t="s">
        <v>51</v>
      </c>
      <c r="C46" s="21">
        <f>IF(C19&gt;0,C18*(1-0.01*C19),C18)</f>
        <v>663.72937499999989</v>
      </c>
      <c r="D46" s="21">
        <f>D18</f>
        <v>465.40499999999997</v>
      </c>
      <c r="F46" s="2" t="s">
        <v>52</v>
      </c>
    </row>
    <row r="47" spans="1:6" x14ac:dyDescent="0.25">
      <c r="A47" s="10">
        <v>27</v>
      </c>
      <c r="B47" s="2" t="s">
        <v>25</v>
      </c>
      <c r="C47" s="21">
        <f>C31*C14</f>
        <v>721.19999999999993</v>
      </c>
      <c r="D47" s="21">
        <f>D31*D14</f>
        <v>539.6</v>
      </c>
      <c r="F47" s="2" t="s">
        <v>76</v>
      </c>
    </row>
    <row r="48" spans="1:6" x14ac:dyDescent="0.25">
      <c r="A48" s="10">
        <v>28</v>
      </c>
      <c r="B48" s="2" t="s">
        <v>53</v>
      </c>
      <c r="C48" s="21">
        <f>MAX(0,C46-C47)</f>
        <v>0</v>
      </c>
      <c r="D48" s="2">
        <f>MAX(0,D46-D47)</f>
        <v>0</v>
      </c>
      <c r="F48" s="2" t="s">
        <v>77</v>
      </c>
    </row>
    <row r="50" spans="1:6" x14ac:dyDescent="0.25">
      <c r="B50" s="2" t="s">
        <v>27</v>
      </c>
    </row>
    <row r="51" spans="1:6" x14ac:dyDescent="0.25">
      <c r="A51" s="10">
        <v>29</v>
      </c>
      <c r="B51" s="2" t="s">
        <v>26</v>
      </c>
      <c r="C51" s="21">
        <f>C16*C31</f>
        <v>697.19999999999993</v>
      </c>
      <c r="D51" s="21">
        <f>D16*D31</f>
        <v>527.6</v>
      </c>
      <c r="F51" s="2" t="s">
        <v>82</v>
      </c>
    </row>
    <row r="52" spans="1:6" x14ac:dyDescent="0.25">
      <c r="A52" s="10">
        <v>30</v>
      </c>
      <c r="B52" s="32" t="s">
        <v>83</v>
      </c>
      <c r="C52" s="33">
        <f>C48</f>
        <v>0</v>
      </c>
      <c r="D52" s="33">
        <f>D48</f>
        <v>0</v>
      </c>
      <c r="F52" s="2" t="s">
        <v>84</v>
      </c>
    </row>
    <row r="53" spans="1:6" x14ac:dyDescent="0.25">
      <c r="A53" s="10">
        <v>31</v>
      </c>
      <c r="B53" s="2" t="s">
        <v>19</v>
      </c>
      <c r="C53" s="21">
        <f>C51+C52</f>
        <v>697.19999999999993</v>
      </c>
      <c r="D53" s="21">
        <f>D51+D48</f>
        <v>527.6</v>
      </c>
      <c r="F53" s="2" t="s">
        <v>87</v>
      </c>
    </row>
    <row r="54" spans="1:6" x14ac:dyDescent="0.25">
      <c r="C54" s="21"/>
      <c r="D54" s="21"/>
    </row>
    <row r="55" spans="1:6" x14ac:dyDescent="0.25">
      <c r="B55" s="18" t="s">
        <v>81</v>
      </c>
      <c r="C55" s="19"/>
      <c r="D55" s="19"/>
    </row>
    <row r="56" spans="1:6" x14ac:dyDescent="0.25">
      <c r="A56" s="10">
        <v>32</v>
      </c>
      <c r="B56" s="2" t="s">
        <v>29</v>
      </c>
      <c r="C56" s="21">
        <f>C53-C43</f>
        <v>453.42360248447199</v>
      </c>
      <c r="D56" s="21">
        <f>D53-D43</f>
        <v>383.25217391304352</v>
      </c>
      <c r="F56" s="2" t="s">
        <v>86</v>
      </c>
    </row>
    <row r="68" spans="1:6" x14ac:dyDescent="0.25">
      <c r="A68" s="34"/>
      <c r="B68" s="35" t="s">
        <v>15</v>
      </c>
      <c r="C68" s="35"/>
      <c r="D68" s="35"/>
    </row>
    <row r="69" spans="1:6" x14ac:dyDescent="0.25">
      <c r="A69" s="34"/>
      <c r="B69" s="35" t="s">
        <v>16</v>
      </c>
      <c r="C69" s="8">
        <v>161</v>
      </c>
      <c r="D69" s="35"/>
      <c r="F69" s="2" t="s">
        <v>88</v>
      </c>
    </row>
    <row r="70" spans="1:6" x14ac:dyDescent="0.25">
      <c r="A70" s="34"/>
      <c r="B70" s="35" t="s">
        <v>55</v>
      </c>
      <c r="C70" s="8">
        <v>33</v>
      </c>
      <c r="D70" s="35"/>
      <c r="F70" s="2" t="s">
        <v>89</v>
      </c>
    </row>
    <row r="71" spans="1:6" x14ac:dyDescent="0.25">
      <c r="A71" s="34"/>
      <c r="B71" s="35" t="s">
        <v>17</v>
      </c>
      <c r="C71" s="35">
        <f>C70/C69</f>
        <v>0.20496894409937888</v>
      </c>
      <c r="D71" s="35"/>
      <c r="F71" s="2" t="s">
        <v>90</v>
      </c>
    </row>
    <row r="72" spans="1:6" x14ac:dyDescent="0.25">
      <c r="A72" s="34"/>
      <c r="B72" s="35"/>
      <c r="C72" s="35"/>
      <c r="D72" s="35"/>
    </row>
    <row r="73" spans="1:6" x14ac:dyDescent="0.25">
      <c r="A73" s="34"/>
      <c r="B73" s="35" t="s">
        <v>11</v>
      </c>
      <c r="C73" s="35"/>
      <c r="D73" s="35"/>
    </row>
    <row r="74" spans="1:6" x14ac:dyDescent="0.25">
      <c r="A74" s="34"/>
      <c r="B74" s="35" t="s">
        <v>16</v>
      </c>
      <c r="C74" s="8">
        <v>161</v>
      </c>
      <c r="D74" s="8">
        <v>46</v>
      </c>
      <c r="F74" s="2" t="s">
        <v>88</v>
      </c>
    </row>
    <row r="75" spans="1:6" x14ac:dyDescent="0.25">
      <c r="A75" s="34"/>
      <c r="B75" s="35" t="s">
        <v>55</v>
      </c>
      <c r="C75" s="8">
        <v>15</v>
      </c>
      <c r="D75" s="8">
        <v>5</v>
      </c>
      <c r="F75" s="2" t="s">
        <v>89</v>
      </c>
    </row>
    <row r="76" spans="1:6" x14ac:dyDescent="0.25">
      <c r="A76" s="34"/>
      <c r="B76" s="35" t="s">
        <v>17</v>
      </c>
      <c r="C76" s="35">
        <f>C75/C74</f>
        <v>9.3167701863354033E-2</v>
      </c>
      <c r="D76" s="35">
        <f>D75/D74</f>
        <v>0.10869565217391304</v>
      </c>
      <c r="F76" s="2" t="s">
        <v>90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zoomScale="97" zoomScaleNormal="97" workbookViewId="0">
      <selection activeCell="D2" sqref="D2"/>
    </sheetView>
  </sheetViews>
  <sheetFormatPr defaultRowHeight="15" x14ac:dyDescent="0.25"/>
  <cols>
    <col min="1" max="1" width="7.5703125" style="10" customWidth="1"/>
    <col min="2" max="2" width="59.5703125" style="2" customWidth="1"/>
    <col min="3" max="3" width="9.140625" style="2"/>
    <col min="4" max="4" width="11" style="2" customWidth="1"/>
    <col min="5" max="5" width="9.140625" style="2"/>
    <col min="6" max="6" width="30" style="2" customWidth="1"/>
    <col min="7" max="7" width="13" style="2" customWidth="1"/>
    <col min="8" max="16384" width="9.140625" style="2"/>
  </cols>
  <sheetData>
    <row r="1" spans="1:6" ht="15.75" x14ac:dyDescent="0.25">
      <c r="B1" s="11" t="s">
        <v>91</v>
      </c>
    </row>
    <row r="2" spans="1:6" ht="15.75" x14ac:dyDescent="0.25">
      <c r="B2" s="42" t="s">
        <v>92</v>
      </c>
    </row>
    <row r="3" spans="1:6" ht="15.75" x14ac:dyDescent="0.25">
      <c r="B3" s="11"/>
    </row>
    <row r="4" spans="1:6" x14ac:dyDescent="0.25">
      <c r="A4" s="10" t="s">
        <v>85</v>
      </c>
      <c r="B4" s="12" t="s">
        <v>93</v>
      </c>
      <c r="C4" s="12"/>
      <c r="F4" s="2" t="s">
        <v>56</v>
      </c>
    </row>
    <row r="5" spans="1:6" x14ac:dyDescent="0.25">
      <c r="A5" s="10">
        <v>14</v>
      </c>
      <c r="B5" s="13" t="s">
        <v>32</v>
      </c>
      <c r="C5" s="14">
        <f>C28</f>
        <v>400.19749999999999</v>
      </c>
      <c r="F5" s="2" t="s">
        <v>57</v>
      </c>
    </row>
    <row r="6" spans="1:6" x14ac:dyDescent="0.25">
      <c r="A6" s="10">
        <v>32</v>
      </c>
      <c r="B6" s="13" t="s">
        <v>30</v>
      </c>
      <c r="C6" s="14">
        <f>C56</f>
        <v>353.42360248447199</v>
      </c>
      <c r="F6" s="2" t="s">
        <v>58</v>
      </c>
    </row>
    <row r="7" spans="1:6" x14ac:dyDescent="0.25">
      <c r="A7" s="10">
        <v>32</v>
      </c>
      <c r="B7" s="13" t="s">
        <v>31</v>
      </c>
      <c r="C7" s="14">
        <f>D56</f>
        <v>333.25217391304352</v>
      </c>
      <c r="F7" s="2" t="s">
        <v>78</v>
      </c>
    </row>
    <row r="8" spans="1:6" x14ac:dyDescent="0.25">
      <c r="A8" s="15"/>
      <c r="B8" s="16"/>
      <c r="C8" s="17"/>
      <c r="D8" s="16"/>
    </row>
    <row r="9" spans="1:6" x14ac:dyDescent="0.25">
      <c r="A9" s="15"/>
      <c r="B9" s="16"/>
      <c r="C9" s="17"/>
      <c r="D9" s="16"/>
    </row>
    <row r="10" spans="1:6" x14ac:dyDescent="0.25">
      <c r="A10" s="15"/>
      <c r="B10" s="18" t="s">
        <v>59</v>
      </c>
      <c r="C10" s="19"/>
      <c r="D10" s="18"/>
    </row>
    <row r="11" spans="1:6" x14ac:dyDescent="0.25">
      <c r="B11" s="2" t="s">
        <v>5</v>
      </c>
      <c r="C11" s="2" t="s">
        <v>0</v>
      </c>
      <c r="D11" s="2" t="s">
        <v>7</v>
      </c>
    </row>
    <row r="12" spans="1:6" x14ac:dyDescent="0.25">
      <c r="A12" s="10">
        <v>1</v>
      </c>
      <c r="B12" s="2" t="s">
        <v>1</v>
      </c>
      <c r="C12" s="3">
        <v>155</v>
      </c>
      <c r="D12" s="3">
        <v>46</v>
      </c>
      <c r="F12" s="2" t="s">
        <v>66</v>
      </c>
    </row>
    <row r="13" spans="1:6" x14ac:dyDescent="0.25">
      <c r="A13" s="10">
        <v>2</v>
      </c>
      <c r="B13" s="2" t="s">
        <v>2</v>
      </c>
      <c r="C13" s="1">
        <v>6.01</v>
      </c>
      <c r="D13" s="1">
        <v>13.49</v>
      </c>
      <c r="F13" s="2" t="s">
        <v>67</v>
      </c>
    </row>
    <row r="14" spans="1:6" x14ac:dyDescent="0.25">
      <c r="A14" s="10">
        <v>3</v>
      </c>
      <c r="B14" s="2" t="s">
        <v>13</v>
      </c>
      <c r="C14" s="3">
        <v>6.01</v>
      </c>
      <c r="D14" s="3">
        <v>13.49</v>
      </c>
      <c r="F14" s="2" t="s">
        <v>61</v>
      </c>
    </row>
    <row r="15" spans="1:6" x14ac:dyDescent="0.25">
      <c r="A15" s="10">
        <v>4</v>
      </c>
      <c r="B15" s="2" t="s">
        <v>20</v>
      </c>
      <c r="C15" s="3">
        <v>-0.2</v>
      </c>
      <c r="D15" s="3">
        <v>-0.3</v>
      </c>
      <c r="F15" s="2" t="s">
        <v>22</v>
      </c>
    </row>
    <row r="16" spans="1:6" x14ac:dyDescent="0.25">
      <c r="A16" s="10">
        <v>5</v>
      </c>
      <c r="B16" s="2" t="s">
        <v>21</v>
      </c>
      <c r="C16" s="9">
        <f>C14+C15</f>
        <v>5.81</v>
      </c>
      <c r="D16" s="9">
        <f>D14+D15</f>
        <v>13.19</v>
      </c>
      <c r="F16" s="2" t="s">
        <v>68</v>
      </c>
    </row>
    <row r="17" spans="1:6" x14ac:dyDescent="0.25">
      <c r="A17" s="10">
        <v>6</v>
      </c>
      <c r="B17" s="2" t="s">
        <v>3</v>
      </c>
      <c r="C17" s="4">
        <v>0.75</v>
      </c>
      <c r="D17" s="4">
        <v>0.75</v>
      </c>
      <c r="F17" s="2" t="s">
        <v>23</v>
      </c>
    </row>
    <row r="18" spans="1:6" x14ac:dyDescent="0.25">
      <c r="A18" s="10">
        <v>7</v>
      </c>
      <c r="B18" s="2" t="s">
        <v>4</v>
      </c>
      <c r="C18" s="21">
        <f>C12*MAX(C13,C14)*C17</f>
        <v>698.66249999999991</v>
      </c>
      <c r="D18" s="21">
        <f>D12*MAX(D13,D14)*D17</f>
        <v>465.40499999999997</v>
      </c>
      <c r="F18" s="2" t="s">
        <v>69</v>
      </c>
    </row>
    <row r="19" spans="1:6" x14ac:dyDescent="0.25">
      <c r="A19" s="10">
        <v>8</v>
      </c>
      <c r="B19" s="2" t="s">
        <v>70</v>
      </c>
      <c r="C19" s="3">
        <v>5</v>
      </c>
      <c r="D19" s="20"/>
      <c r="F19" s="2" t="s">
        <v>24</v>
      </c>
    </row>
    <row r="21" spans="1:6" x14ac:dyDescent="0.25">
      <c r="B21" s="18" t="s">
        <v>60</v>
      </c>
      <c r="C21" s="18"/>
      <c r="D21" s="18"/>
    </row>
    <row r="22" spans="1:6" x14ac:dyDescent="0.25">
      <c r="A22" s="10">
        <v>9</v>
      </c>
      <c r="B22" s="2" t="s">
        <v>6</v>
      </c>
      <c r="C22" s="21">
        <f>0.6*C12*C13*C17</f>
        <v>419.19749999999999</v>
      </c>
      <c r="D22" s="22"/>
      <c r="F22" s="2" t="s">
        <v>37</v>
      </c>
    </row>
    <row r="23" spans="1:6" x14ac:dyDescent="0.25">
      <c r="B23" s="10" t="s">
        <v>34</v>
      </c>
      <c r="C23" s="21"/>
      <c r="D23" s="22"/>
      <c r="F23" s="2" t="s">
        <v>38</v>
      </c>
    </row>
    <row r="24" spans="1:6" x14ac:dyDescent="0.25">
      <c r="A24" s="10">
        <v>10</v>
      </c>
      <c r="B24" s="23" t="s">
        <v>54</v>
      </c>
      <c r="C24" s="5">
        <v>10</v>
      </c>
      <c r="D24" s="25"/>
      <c r="F24" s="2" t="s">
        <v>39</v>
      </c>
    </row>
    <row r="25" spans="1:6" x14ac:dyDescent="0.25">
      <c r="A25" s="10">
        <v>11</v>
      </c>
      <c r="B25" s="23" t="s">
        <v>35</v>
      </c>
      <c r="C25" s="5">
        <v>20</v>
      </c>
      <c r="D25" s="25"/>
      <c r="F25" s="2" t="s">
        <v>71</v>
      </c>
    </row>
    <row r="26" spans="1:6" x14ac:dyDescent="0.25">
      <c r="A26" s="10">
        <v>12</v>
      </c>
      <c r="B26" s="26" t="s">
        <v>41</v>
      </c>
      <c r="C26" s="6">
        <v>9</v>
      </c>
      <c r="D26" s="27"/>
      <c r="F26" s="2" t="s">
        <v>40</v>
      </c>
    </row>
    <row r="27" spans="1:6" x14ac:dyDescent="0.25">
      <c r="A27" s="10">
        <v>13</v>
      </c>
      <c r="B27" s="28" t="s">
        <v>50</v>
      </c>
      <c r="C27" s="7">
        <v>0</v>
      </c>
      <c r="D27" s="27"/>
      <c r="F27" s="2" t="s">
        <v>65</v>
      </c>
    </row>
    <row r="28" spans="1:6" x14ac:dyDescent="0.25">
      <c r="A28" s="10">
        <v>14</v>
      </c>
      <c r="B28" s="2" t="s">
        <v>14</v>
      </c>
      <c r="C28" s="21">
        <f>C22+C24-C25-C26 -C27</f>
        <v>400.19749999999999</v>
      </c>
      <c r="D28" s="22"/>
      <c r="F28" s="2" t="s">
        <v>74</v>
      </c>
    </row>
    <row r="30" spans="1:6" x14ac:dyDescent="0.25">
      <c r="B30" s="29" t="s">
        <v>62</v>
      </c>
      <c r="C30" s="18"/>
      <c r="D30" s="18"/>
    </row>
    <row r="31" spans="1:6" x14ac:dyDescent="0.25">
      <c r="A31" s="10">
        <v>15</v>
      </c>
      <c r="B31" s="2" t="s">
        <v>42</v>
      </c>
      <c r="C31" s="3">
        <v>120</v>
      </c>
      <c r="D31" s="3">
        <v>40</v>
      </c>
      <c r="F31" s="2" t="s">
        <v>43</v>
      </c>
    </row>
    <row r="33" spans="1:6" x14ac:dyDescent="0.25">
      <c r="B33" s="18" t="s">
        <v>63</v>
      </c>
      <c r="C33" s="18"/>
      <c r="D33" s="18"/>
    </row>
    <row r="34" spans="1:6" x14ac:dyDescent="0.25">
      <c r="A34" s="10">
        <v>16</v>
      </c>
      <c r="B34" s="2" t="s">
        <v>8</v>
      </c>
      <c r="C34" s="3">
        <v>130</v>
      </c>
      <c r="D34" s="3">
        <v>70</v>
      </c>
      <c r="F34" s="2" t="s">
        <v>44</v>
      </c>
    </row>
    <row r="35" spans="1:6" x14ac:dyDescent="0.25">
      <c r="A35" s="10">
        <v>17</v>
      </c>
      <c r="B35" s="2" t="s">
        <v>9</v>
      </c>
      <c r="C35" s="3">
        <v>99</v>
      </c>
      <c r="D35" s="3">
        <v>59</v>
      </c>
      <c r="F35" s="2" t="s">
        <v>72</v>
      </c>
    </row>
    <row r="36" spans="1:6" x14ac:dyDescent="0.25">
      <c r="A36" s="10">
        <v>18</v>
      </c>
      <c r="B36" s="2" t="s">
        <v>49</v>
      </c>
      <c r="C36" s="3">
        <v>37</v>
      </c>
      <c r="D36" s="3">
        <v>29</v>
      </c>
      <c r="F36" s="2" t="s">
        <v>45</v>
      </c>
    </row>
    <row r="37" spans="1:6" x14ac:dyDescent="0.25">
      <c r="A37" s="10">
        <v>19</v>
      </c>
      <c r="B37" s="2" t="s">
        <v>33</v>
      </c>
      <c r="D37" s="3">
        <v>-7</v>
      </c>
      <c r="F37" s="2" t="s">
        <v>46</v>
      </c>
    </row>
    <row r="38" spans="1:6" x14ac:dyDescent="0.25">
      <c r="A38" s="10">
        <v>20</v>
      </c>
      <c r="B38" s="2" t="s">
        <v>10</v>
      </c>
      <c r="C38" s="24">
        <f>C31*C71</f>
        <v>24.596273291925467</v>
      </c>
      <c r="D38" s="20"/>
      <c r="F38" s="2" t="s">
        <v>79</v>
      </c>
    </row>
    <row r="39" spans="1:6" x14ac:dyDescent="0.25">
      <c r="A39" s="10">
        <v>21</v>
      </c>
      <c r="B39" s="2" t="s">
        <v>18</v>
      </c>
      <c r="C39" s="3">
        <v>15</v>
      </c>
      <c r="D39" s="3">
        <v>15</v>
      </c>
      <c r="F39" s="2" t="s">
        <v>47</v>
      </c>
    </row>
    <row r="40" spans="1:6" x14ac:dyDescent="0.25">
      <c r="A40" s="10">
        <v>22</v>
      </c>
      <c r="B40" s="2" t="s">
        <v>11</v>
      </c>
      <c r="C40" s="36">
        <f>C31*C76</f>
        <v>11.180124223602483</v>
      </c>
      <c r="D40" s="24">
        <f>D31*D76</f>
        <v>4.3478260869565215</v>
      </c>
      <c r="F40" s="2" t="s">
        <v>80</v>
      </c>
    </row>
    <row r="41" spans="1:6" x14ac:dyDescent="0.25">
      <c r="A41" s="10">
        <v>23</v>
      </c>
      <c r="B41" s="30" t="s">
        <v>12</v>
      </c>
      <c r="C41" s="6">
        <v>27</v>
      </c>
      <c r="D41" s="6">
        <v>24</v>
      </c>
      <c r="F41" s="2" t="s">
        <v>48</v>
      </c>
    </row>
    <row r="42" spans="1:6" x14ac:dyDescent="0.25">
      <c r="A42" s="10">
        <v>24</v>
      </c>
      <c r="B42" s="31" t="s">
        <v>50</v>
      </c>
      <c r="C42" s="7">
        <v>0</v>
      </c>
      <c r="D42" s="7">
        <v>0</v>
      </c>
      <c r="F42" s="2" t="s">
        <v>64</v>
      </c>
    </row>
    <row r="43" spans="1:6" x14ac:dyDescent="0.25">
      <c r="A43" s="10">
        <v>25</v>
      </c>
      <c r="B43" s="2" t="s">
        <v>28</v>
      </c>
      <c r="C43" s="21">
        <f>SUM(C34:C42)</f>
        <v>343.77639751552795</v>
      </c>
      <c r="D43" s="21">
        <f>SUM(D34:D42)</f>
        <v>194.34782608695653</v>
      </c>
      <c r="F43" s="2" t="s">
        <v>73</v>
      </c>
    </row>
    <row r="45" spans="1:6" x14ac:dyDescent="0.25">
      <c r="B45" s="18" t="s">
        <v>75</v>
      </c>
      <c r="C45" s="18"/>
      <c r="D45" s="18"/>
    </row>
    <row r="46" spans="1:6" x14ac:dyDescent="0.25">
      <c r="A46" s="10">
        <v>26</v>
      </c>
      <c r="B46" s="2" t="s">
        <v>51</v>
      </c>
      <c r="C46" s="21">
        <f>IF(C19&gt;0,C18*(1-0.01*C19),C18)</f>
        <v>663.72937499999989</v>
      </c>
      <c r="D46" s="21">
        <f>D18</f>
        <v>465.40499999999997</v>
      </c>
      <c r="F46" s="2" t="s">
        <v>52</v>
      </c>
    </row>
    <row r="47" spans="1:6" x14ac:dyDescent="0.25">
      <c r="A47" s="10">
        <v>27</v>
      </c>
      <c r="B47" s="2" t="s">
        <v>25</v>
      </c>
      <c r="C47" s="21">
        <f>C31*C14</f>
        <v>721.19999999999993</v>
      </c>
      <c r="D47" s="21">
        <f>D31*D14</f>
        <v>539.6</v>
      </c>
      <c r="F47" s="2" t="s">
        <v>76</v>
      </c>
    </row>
    <row r="48" spans="1:6" x14ac:dyDescent="0.25">
      <c r="A48" s="10">
        <v>28</v>
      </c>
      <c r="B48" s="2" t="s">
        <v>53</v>
      </c>
      <c r="C48" s="21">
        <f>MAX(0,C46-C47)</f>
        <v>0</v>
      </c>
      <c r="D48" s="2">
        <f>MAX(0,D46-D47)</f>
        <v>0</v>
      </c>
      <c r="F48" s="2" t="s">
        <v>77</v>
      </c>
    </row>
    <row r="50" spans="1:6" x14ac:dyDescent="0.25">
      <c r="B50" s="2" t="s">
        <v>27</v>
      </c>
    </row>
    <row r="51" spans="1:6" x14ac:dyDescent="0.25">
      <c r="A51" s="10">
        <v>29</v>
      </c>
      <c r="B51" s="2" t="s">
        <v>26</v>
      </c>
      <c r="C51" s="21">
        <f>C16*C31</f>
        <v>697.19999999999993</v>
      </c>
      <c r="D51" s="21">
        <f>D16*D31</f>
        <v>527.6</v>
      </c>
      <c r="F51" s="2" t="s">
        <v>82</v>
      </c>
    </row>
    <row r="52" spans="1:6" x14ac:dyDescent="0.25">
      <c r="A52" s="10">
        <v>30</v>
      </c>
      <c r="B52" s="32" t="s">
        <v>83</v>
      </c>
      <c r="C52" s="33">
        <f>C48</f>
        <v>0</v>
      </c>
      <c r="D52" s="33">
        <f>D48</f>
        <v>0</v>
      </c>
      <c r="F52" s="2" t="s">
        <v>84</v>
      </c>
    </row>
    <row r="53" spans="1:6" x14ac:dyDescent="0.25">
      <c r="A53" s="10">
        <v>31</v>
      </c>
      <c r="B53" s="2" t="s">
        <v>19</v>
      </c>
      <c r="C53" s="21">
        <f>C51+C52</f>
        <v>697.19999999999993</v>
      </c>
      <c r="D53" s="21">
        <f>D51+D48</f>
        <v>527.6</v>
      </c>
      <c r="F53" s="2" t="s">
        <v>87</v>
      </c>
    </row>
    <row r="54" spans="1:6" x14ac:dyDescent="0.25">
      <c r="C54" s="21"/>
      <c r="D54" s="21"/>
    </row>
    <row r="55" spans="1:6" x14ac:dyDescent="0.25">
      <c r="B55" s="18" t="s">
        <v>81</v>
      </c>
      <c r="C55" s="19"/>
      <c r="D55" s="19"/>
    </row>
    <row r="56" spans="1:6" x14ac:dyDescent="0.25">
      <c r="A56" s="10">
        <v>32</v>
      </c>
      <c r="B56" s="2" t="s">
        <v>29</v>
      </c>
      <c r="C56" s="21">
        <f>C53-C43</f>
        <v>353.42360248447199</v>
      </c>
      <c r="D56" s="21">
        <f>D53-D43</f>
        <v>333.25217391304352</v>
      </c>
      <c r="F56" s="2" t="s">
        <v>86</v>
      </c>
    </row>
    <row r="68" spans="2:4" x14ac:dyDescent="0.25">
      <c r="B68" s="2" t="s">
        <v>15</v>
      </c>
    </row>
    <row r="69" spans="2:4" x14ac:dyDescent="0.25">
      <c r="B69" s="2" t="s">
        <v>16</v>
      </c>
      <c r="C69" s="1">
        <v>161</v>
      </c>
    </row>
    <row r="70" spans="2:4" x14ac:dyDescent="0.25">
      <c r="B70" s="2" t="s">
        <v>55</v>
      </c>
      <c r="C70" s="1">
        <v>33</v>
      </c>
    </row>
    <row r="71" spans="2:4" x14ac:dyDescent="0.25">
      <c r="B71" s="2" t="s">
        <v>17</v>
      </c>
      <c r="C71" s="2">
        <f>C70/C69</f>
        <v>0.20496894409937888</v>
      </c>
    </row>
    <row r="73" spans="2:4" x14ac:dyDescent="0.25">
      <c r="B73" s="2" t="s">
        <v>11</v>
      </c>
    </row>
    <row r="74" spans="2:4" x14ac:dyDescent="0.25">
      <c r="B74" s="2" t="s">
        <v>16</v>
      </c>
      <c r="C74" s="1">
        <v>161</v>
      </c>
      <c r="D74" s="1">
        <v>46</v>
      </c>
    </row>
    <row r="75" spans="2:4" x14ac:dyDescent="0.25">
      <c r="B75" s="2" t="s">
        <v>55</v>
      </c>
      <c r="C75" s="1">
        <v>15</v>
      </c>
      <c r="D75" s="1">
        <v>5</v>
      </c>
    </row>
    <row r="76" spans="2:4" x14ac:dyDescent="0.25">
      <c r="B76" s="2" t="s">
        <v>17</v>
      </c>
      <c r="C76" s="2">
        <f>C75/C74</f>
        <v>9.3167701863354033E-2</v>
      </c>
      <c r="D76" s="2">
        <f>D75/D74</f>
        <v>0.10869565217391304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1D7794AAA2E245BEDAC30F59E81B47" ma:contentTypeVersion="1" ma:contentTypeDescription="Create a new document." ma:contentTypeScope="" ma:versionID="fe49e08a4655dc482bc4cc040282f8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01A77D-8BC9-4D99-BE8C-A0BE08236E69}"/>
</file>

<file path=customXml/itemProps2.xml><?xml version="1.0" encoding="utf-8"?>
<ds:datastoreItem xmlns:ds="http://schemas.openxmlformats.org/officeDocument/2006/customXml" ds:itemID="{C5575A4E-7FB2-43EB-962D-85E9567DA6EE}"/>
</file>

<file path=customXml/itemProps3.xml><?xml version="1.0" encoding="utf-8"?>
<ds:datastoreItem xmlns:ds="http://schemas.openxmlformats.org/officeDocument/2006/customXml" ds:itemID="{94FD6C74-E564-44DB-BB06-6FDC92671F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Info</vt:lpstr>
      <vt:lpstr>Scenario 1</vt:lpstr>
      <vt:lpstr>Scenario 2</vt:lpstr>
      <vt:lpstr>Sheet3</vt:lpstr>
      <vt:lpstr>Info!OLE_LINK1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Gloy, Brent A</dc:creator>
  <cp:lastModifiedBy>Gloy, Brent A</cp:lastModifiedBy>
  <cp:lastPrinted>2011-05-27T20:41:45Z</cp:lastPrinted>
  <dcterms:created xsi:type="dcterms:W3CDTF">2011-05-26T20:01:20Z</dcterms:created>
  <dcterms:modified xsi:type="dcterms:W3CDTF">2011-06-02T13:06:10Z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0x0101002A1D7794AAA2E245BEDAC30F59E81B47</vt:lpwstr>
  </property>
</Properties>
</file>