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Hayenga\Camberato,Jim\Web\"/>
    </mc:Choice>
  </mc:AlternateContent>
  <bookViews>
    <workbookView xWindow="0" yWindow="0" windowWidth="28800" windowHeight="13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1" i="1" s="1"/>
  <c r="D22" i="1" s="1"/>
  <c r="B27" i="1" l="1"/>
  <c r="B26" i="1"/>
  <c r="K25" i="1"/>
  <c r="K24" i="1"/>
  <c r="K23" i="1"/>
  <c r="K22" i="1"/>
  <c r="K21" i="1"/>
  <c r="K20" i="1"/>
  <c r="K19" i="1"/>
  <c r="K18" i="1"/>
  <c r="C18" i="1"/>
  <c r="D19" i="1" l="1"/>
  <c r="J18" i="1"/>
  <c r="J25" i="1" l="1"/>
  <c r="J23" i="1"/>
  <c r="J24" i="1"/>
  <c r="J22" i="1"/>
  <c r="J20" i="1"/>
  <c r="J21" i="1"/>
  <c r="J19" i="1"/>
  <c r="E19" i="1" s="1"/>
  <c r="E22" i="1" l="1"/>
  <c r="B28" i="1"/>
  <c r="J14" i="1"/>
  <c r="J12" i="1"/>
  <c r="K12" i="1"/>
  <c r="C24" i="1"/>
  <c r="E24" i="1"/>
  <c r="C22" i="1" l="1"/>
  <c r="J15" i="1"/>
  <c r="K15" i="1"/>
  <c r="J13" i="1"/>
  <c r="H5" i="1"/>
  <c r="H4" i="1"/>
  <c r="H3" i="1"/>
  <c r="H2" i="1"/>
  <c r="D9" i="1" l="1"/>
  <c r="K11" i="1" s="1"/>
  <c r="K10" i="1" l="1"/>
  <c r="K14" i="1"/>
  <c r="K13" i="1"/>
  <c r="J10" i="1"/>
  <c r="K9" i="1"/>
  <c r="J9" i="1"/>
  <c r="J11" i="1"/>
  <c r="K8" i="1"/>
  <c r="J8" i="1"/>
  <c r="D16" i="1" l="1"/>
  <c r="D12" i="1"/>
  <c r="L18" i="1"/>
  <c r="F24" i="1" l="1"/>
  <c r="L24" i="1"/>
  <c r="F19" i="1"/>
  <c r="L19" i="1"/>
  <c r="L23" i="1"/>
  <c r="L20" i="1"/>
  <c r="L21" i="1"/>
  <c r="L25" i="1"/>
  <c r="L22" i="1"/>
  <c r="F22" i="1" l="1"/>
</calcChain>
</file>

<file path=xl/sharedStrings.xml><?xml version="1.0" encoding="utf-8"?>
<sst xmlns="http://schemas.openxmlformats.org/spreadsheetml/2006/main" count="71" uniqueCount="42">
  <si>
    <t>Anhydrous ammonia-82%</t>
  </si>
  <si>
    <t>Primary N source</t>
  </si>
  <si>
    <t>Price per ton</t>
  </si>
  <si>
    <t>Price per lb of nutrient</t>
  </si>
  <si>
    <t>UAN-28%</t>
  </si>
  <si>
    <t>UAN-32%</t>
  </si>
  <si>
    <t>DAP-18-46-0</t>
  </si>
  <si>
    <t>MAP-11-52-0</t>
  </si>
  <si>
    <t>TSP-0-46-0</t>
  </si>
  <si>
    <t>Any N loss</t>
  </si>
  <si>
    <t>10-34-0</t>
  </si>
  <si>
    <t>50%</t>
  </si>
  <si>
    <t>Created by Jim Camberato, Agronomy Dept, Purdue University, jcambera@purdue.edu</t>
  </si>
  <si>
    <t>Line 12</t>
  </si>
  <si>
    <t>instead of</t>
  </si>
  <si>
    <t>0% N credit</t>
  </si>
  <si>
    <t>50% N credit</t>
  </si>
  <si>
    <t>100% N credit</t>
  </si>
  <si>
    <t>Usual P source</t>
  </si>
  <si>
    <t>NITROGEN CALCULATIONS</t>
  </si>
  <si>
    <t>PHOSPHORUS CALCULATIONS</t>
  </si>
  <si>
    <t>$/lb N</t>
  </si>
  <si>
    <r>
      <t>$/lb P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5</t>
    </r>
  </si>
  <si>
    <t>Available N, lbs/acre</t>
  </si>
  <si>
    <r>
      <t>P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5,</t>
    </r>
    <r>
      <rPr>
        <sz val="14"/>
        <color theme="1"/>
        <rFont val="Calibri"/>
        <family val="2"/>
        <scheme val="minor"/>
      </rPr>
      <t xml:space="preserve"> lbs/acre</t>
    </r>
  </si>
  <si>
    <t>Alternative P source</t>
  </si>
  <si>
    <t>after adjusting for the potential recovery and value of N in the P fertilizer</t>
  </si>
  <si>
    <t>Line 16</t>
  </si>
  <si>
    <t>The alternative P source at this rate to my usual P source</t>
  </si>
  <si>
    <t>100%</t>
  </si>
  <si>
    <t>POSPHORUS APPLIED in line 19</t>
  </si>
  <si>
    <t>NITROGEN APPLIED in line 19</t>
  </si>
  <si>
    <t>NITROGEN APPLIED in line 22</t>
  </si>
  <si>
    <r>
      <t>Calculator for comparing the cost of P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5</t>
    </r>
    <r>
      <rPr>
        <b/>
        <sz val="14"/>
        <color theme="1"/>
        <rFont val="Calibri"/>
        <family val="2"/>
        <scheme val="minor"/>
      </rPr>
      <t xml:space="preserve"> from different P fertilizers</t>
    </r>
  </si>
  <si>
    <t>Choose an estimate of N credit</t>
  </si>
  <si>
    <t>for the usual P source</t>
  </si>
  <si>
    <t xml:space="preserve"> for the alternative P source</t>
  </si>
  <si>
    <t>Click on fertilizer, then click on "down" arrow and choose a different fertilizer source</t>
  </si>
  <si>
    <t>Enter a price per ton of fertilizer</t>
  </si>
  <si>
    <t>Urea-46%</t>
  </si>
  <si>
    <t>Click on the box below and choose the comparison of interest, then enter the rate in the box to the right</t>
  </si>
  <si>
    <r>
      <t xml:space="preserve">Extra </t>
    </r>
    <r>
      <rPr>
        <b/>
        <sz val="18"/>
        <color rgb="FFFF0000"/>
        <rFont val="Calibri"/>
        <family val="2"/>
        <scheme val="minor"/>
      </rPr>
      <t>cost</t>
    </r>
    <r>
      <rPr>
        <b/>
        <sz val="18"/>
        <color theme="1"/>
        <rFont val="Calibri"/>
        <family val="2"/>
        <scheme val="minor"/>
      </rPr>
      <t xml:space="preserve"> or savings per acre of using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</si>
</sst>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0"/>
    <numFmt numFmtId="165" formatCode="&quot;$&quot;#,##0.00"/>
    <numFmt numFmtId="166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4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4" borderId="0" xfId="0" applyFont="1" applyFill="1"/>
    <xf numFmtId="0" fontId="8" fillId="4" borderId="0" xfId="0" applyFont="1" applyFill="1" applyBorder="1"/>
    <xf numFmtId="0" fontId="8" fillId="4" borderId="1" xfId="0" quotePrefix="1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9" fontId="9" fillId="0" borderId="0" xfId="0" applyNumberFormat="1" applyFont="1"/>
    <xf numFmtId="0" fontId="9" fillId="0" borderId="0" xfId="0" applyFont="1" applyFill="1"/>
    <xf numFmtId="2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quotePrefix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quotePrefix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" fontId="9" fillId="0" borderId="0" xfId="0" applyNumberFormat="1" applyFont="1" applyAlignment="1">
      <alignment horizontal="center"/>
    </xf>
    <xf numFmtId="0" fontId="9" fillId="0" borderId="0" xfId="0" applyFont="1" applyBorder="1"/>
    <xf numFmtId="0" fontId="9" fillId="0" borderId="0" xfId="0" quotePrefix="1" applyFont="1" applyBorder="1"/>
    <xf numFmtId="0" fontId="10" fillId="0" borderId="0" xfId="0" applyFont="1" applyAlignment="1">
      <alignment horizontal="center" wrapText="1"/>
    </xf>
    <xf numFmtId="9" fontId="10" fillId="0" borderId="0" xfId="0" applyNumberFormat="1" applyFont="1" applyAlignment="1">
      <alignment horizontal="center" wrapText="1"/>
    </xf>
    <xf numFmtId="0" fontId="10" fillId="0" borderId="2" xfId="0" applyFont="1" applyFill="1" applyBorder="1"/>
    <xf numFmtId="0" fontId="10" fillId="0" borderId="2" xfId="0" applyFont="1" applyBorder="1"/>
    <xf numFmtId="165" fontId="9" fillId="0" borderId="0" xfId="0" applyNumberFormat="1" applyFont="1"/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2" borderId="0" xfId="0" applyFont="1" applyFill="1" applyAlignment="1" applyProtection="1">
      <alignment horizontal="right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6" borderId="1" xfId="0" applyFont="1" applyFill="1" applyBorder="1" applyProtection="1"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7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wrapText="1"/>
    </xf>
    <xf numFmtId="0" fontId="6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wrapText="1" readingOrder="1"/>
    </xf>
    <xf numFmtId="0" fontId="8" fillId="2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85" zoomScaleNormal="85" workbookViewId="0">
      <selection activeCell="G1" sqref="G1"/>
    </sheetView>
  </sheetViews>
  <sheetFormatPr defaultColWidth="9.140625" defaultRowHeight="15.75" x14ac:dyDescent="0.25"/>
  <cols>
    <col min="1" max="1" width="10.85546875" style="13" customWidth="1"/>
    <col min="2" max="2" width="65.7109375" style="13" customWidth="1"/>
    <col min="3" max="3" width="26" style="13" customWidth="1"/>
    <col min="4" max="4" width="19.7109375" style="13" customWidth="1"/>
    <col min="5" max="5" width="19.140625" style="13" customWidth="1"/>
    <col min="6" max="6" width="33.5703125" style="13" customWidth="1"/>
    <col min="7" max="7" width="9.140625" style="13" customWidth="1"/>
    <col min="8" max="8" width="22" style="13" hidden="1" customWidth="1"/>
    <col min="9" max="9" width="24.7109375" style="13" hidden="1" customWidth="1"/>
    <col min="10" max="10" width="22.140625" style="13" hidden="1" customWidth="1"/>
    <col min="11" max="11" width="19.5703125" style="13" hidden="1" customWidth="1"/>
    <col min="12" max="12" width="18.42578125" style="13" hidden="1" customWidth="1"/>
    <col min="13" max="13" width="23.7109375" style="13" customWidth="1"/>
    <col min="14" max="14" width="19.28515625" style="13" customWidth="1"/>
    <col min="15" max="15" width="19.85546875" style="13" customWidth="1"/>
    <col min="16" max="16" width="19" style="13" customWidth="1"/>
    <col min="17" max="17" width="9.140625" style="13" customWidth="1"/>
    <col min="18" max="16384" width="9.140625" style="13"/>
  </cols>
  <sheetData>
    <row r="1" spans="1:15" ht="20.25" x14ac:dyDescent="0.35">
      <c r="B1" s="2" t="s">
        <v>33</v>
      </c>
      <c r="C1" s="1"/>
      <c r="H1" s="14" t="s">
        <v>19</v>
      </c>
    </row>
    <row r="2" spans="1:15" ht="18.75" x14ac:dyDescent="0.3">
      <c r="B2" s="2" t="s">
        <v>26</v>
      </c>
      <c r="C2" s="1"/>
      <c r="H2" s="15" t="b">
        <f>IF($B$9="Anhydrous ammonia-82%",$C$9/1640)</f>
        <v>0</v>
      </c>
      <c r="I2" s="16" t="s">
        <v>0</v>
      </c>
      <c r="O2" s="17"/>
    </row>
    <row r="3" spans="1:15" ht="18.75" x14ac:dyDescent="0.3">
      <c r="B3" s="1" t="s">
        <v>12</v>
      </c>
      <c r="C3" s="1"/>
      <c r="H3" s="15">
        <f>IF($B$9="UAN-28%",$C$9/560)</f>
        <v>0.5089285714285714</v>
      </c>
      <c r="I3" s="13" t="s">
        <v>4</v>
      </c>
    </row>
    <row r="4" spans="1:15" x14ac:dyDescent="0.25">
      <c r="H4" s="15" t="b">
        <f>IF($B$9="UAN-32%",$C$9/640)</f>
        <v>0</v>
      </c>
      <c r="I4" s="13" t="s">
        <v>5</v>
      </c>
    </row>
    <row r="5" spans="1:15" x14ac:dyDescent="0.25">
      <c r="B5" s="58" t="s">
        <v>37</v>
      </c>
      <c r="C5" s="59" t="s">
        <v>38</v>
      </c>
      <c r="H5" s="15" t="b">
        <f>IF($B$9="UREA-46%",$C$9/920)</f>
        <v>0</v>
      </c>
      <c r="I5" s="13" t="s">
        <v>39</v>
      </c>
    </row>
    <row r="6" spans="1:15" x14ac:dyDescent="0.25">
      <c r="B6" s="58"/>
      <c r="C6" s="59"/>
    </row>
    <row r="7" spans="1:15" ht="16.5" thickBot="1" x14ac:dyDescent="0.3">
      <c r="B7" s="58"/>
      <c r="C7" s="59"/>
      <c r="H7" s="14" t="s">
        <v>20</v>
      </c>
      <c r="J7" s="34" t="s">
        <v>27</v>
      </c>
      <c r="K7" s="35" t="s">
        <v>13</v>
      </c>
    </row>
    <row r="8" spans="1:15" ht="19.5" thickBot="1" x14ac:dyDescent="0.35">
      <c r="B8" s="39" t="s">
        <v>1</v>
      </c>
      <c r="C8" s="45" t="s">
        <v>2</v>
      </c>
      <c r="D8" s="2" t="s">
        <v>3</v>
      </c>
      <c r="H8" s="30" t="s">
        <v>10</v>
      </c>
      <c r="I8" s="30" t="s">
        <v>9</v>
      </c>
      <c r="J8" s="19">
        <f>IF($B$16="10-34-0",($C$16-2000*0.1*$D$9)/680)</f>
        <v>0.57825630252100846</v>
      </c>
      <c r="K8" s="15" t="b">
        <f>IF($B$12="10-34-0",($C$12-2000*0.1*$D$9)/680)</f>
        <v>0</v>
      </c>
    </row>
    <row r="9" spans="1:15" ht="19.5" thickBot="1" x14ac:dyDescent="0.35">
      <c r="B9" s="40" t="s">
        <v>4</v>
      </c>
      <c r="C9" s="5">
        <v>285</v>
      </c>
      <c r="D9" s="41">
        <f>IF($B$9="Anhydrous ammonia-82%",$H$2,IF($B$9="UAN-28%",$H$3,IF($B$9="UAN-32%",$H$4,IF($B$9="UREA-46%",$H$5,IF($B$9="NONE-Soybean",0)))))</f>
        <v>0.5089285714285714</v>
      </c>
      <c r="E9" s="1" t="s">
        <v>21</v>
      </c>
      <c r="F9" s="18"/>
      <c r="H9" s="30" t="s">
        <v>6</v>
      </c>
      <c r="I9" s="31" t="s">
        <v>17</v>
      </c>
      <c r="J9" s="19" t="b">
        <f>IF(AND($B$16="DAP-18-46-0",$F$16="100%"),($C$16-2000*0.18*$D$9)/920)</f>
        <v>0</v>
      </c>
      <c r="K9" s="15" t="b">
        <f>IF(AND($B$12="DAP-18-46-0",$F$12="100%"),($C$12-2000*0.18*$D$9)/920)</f>
        <v>0</v>
      </c>
    </row>
    <row r="10" spans="1:15" ht="18.75" x14ac:dyDescent="0.3">
      <c r="B10" s="20"/>
      <c r="D10" s="36"/>
      <c r="F10" s="10" t="s">
        <v>34</v>
      </c>
      <c r="H10" s="30" t="s">
        <v>6</v>
      </c>
      <c r="I10" s="31" t="s">
        <v>16</v>
      </c>
      <c r="J10" s="19" t="b">
        <f>IF(AND($B$16="DAP-18-46-0",$F$16="50%"),($C$16-2000*0.18*$D$9*0.5)/920)</f>
        <v>0</v>
      </c>
      <c r="K10" s="15">
        <f>IF(AND($B$12="DAP-18-46-0",$F$12="50%"),($C$12-2000*0.18*$D$9*0.5)/920)</f>
        <v>0.4330357142857143</v>
      </c>
    </row>
    <row r="11" spans="1:15" ht="19.5" thickBot="1" x14ac:dyDescent="0.35">
      <c r="B11" s="39" t="s">
        <v>18</v>
      </c>
      <c r="D11" s="36"/>
      <c r="F11" s="11" t="s">
        <v>35</v>
      </c>
      <c r="H11" s="30" t="s">
        <v>6</v>
      </c>
      <c r="I11" s="31" t="s">
        <v>15</v>
      </c>
      <c r="J11" s="19" t="b">
        <f>IF(AND($B$16="DAP-18-46-0",$F$16="0%"),($C$16-2000*0.18*$D$9*0)/920)</f>
        <v>0</v>
      </c>
      <c r="K11" s="15" t="b">
        <f>IF(AND($B$12="DAP-18-46-0",$F$12="0%"),($C$12-2000*0.18*$D$9*0)/920)</f>
        <v>0</v>
      </c>
    </row>
    <row r="12" spans="1:15" ht="21" thickBot="1" x14ac:dyDescent="0.4">
      <c r="A12" s="20"/>
      <c r="B12" s="40" t="s">
        <v>6</v>
      </c>
      <c r="C12" s="5">
        <v>490</v>
      </c>
      <c r="D12" s="41">
        <f>IF(AND($B$12="DAP-18-46-0",$F$12="100%"),$K$9,IF(AND($B$12="DAP-18-46-0",$F$12="50%"),$K$10,IF(AND($B$12="DAP-18-46-0",$F$12="0%"),$K$11,IF(AND($B$12="MAP-11-52-0",$F$12="100%"),$K$12,IF(AND($B$12="MAP-11-52-0",$F$12="50%"),$K$13,IF(AND($B$12="MAP-11-52-0",$F$12="0%"),$K$14,IF($B$12="TSP-0-46-0",$K$15,IF($B$12="10-34-0",$K$8))))))))</f>
        <v>0.4330357142857143</v>
      </c>
      <c r="E12" s="1" t="s">
        <v>22</v>
      </c>
      <c r="F12" s="12" t="s">
        <v>11</v>
      </c>
      <c r="H12" s="30" t="s">
        <v>7</v>
      </c>
      <c r="I12" s="31" t="s">
        <v>17</v>
      </c>
      <c r="J12" s="19" t="b">
        <f>IF(AND($B$16="MAP-11-52-0",$F$16="100%"),($C$16-2000*0.18*$D$9)/1040)</f>
        <v>0</v>
      </c>
      <c r="K12" s="15" t="b">
        <f>IF(AND($B$12="MAP-11-52-0",$F$12="100%"),($C$12-2000*0.18*$D$9)/1040)</f>
        <v>0</v>
      </c>
    </row>
    <row r="13" spans="1:15" x14ac:dyDescent="0.25">
      <c r="A13" s="20"/>
      <c r="B13" s="28"/>
      <c r="C13" s="22"/>
      <c r="D13" s="37"/>
      <c r="F13" s="23"/>
      <c r="H13" s="30" t="s">
        <v>7</v>
      </c>
      <c r="I13" s="31" t="s">
        <v>16</v>
      </c>
      <c r="J13" s="19" t="b">
        <f>IF(AND($B$16="MAP-11-52-0",$F$16="50%"),($C$16-2000*0.18*$D$9*0.5)/1040)</f>
        <v>0</v>
      </c>
      <c r="K13" s="15" t="b">
        <f>IF(AND($B$12="MAP-11-52-0",$F$12="50%"),($C$12-2000*0.18*$D$9*0.5)/1040)</f>
        <v>0</v>
      </c>
    </row>
    <row r="14" spans="1:15" ht="18.75" x14ac:dyDescent="0.3">
      <c r="A14" s="20"/>
      <c r="B14" s="28"/>
      <c r="C14" s="24"/>
      <c r="D14" s="38"/>
      <c r="E14" s="18"/>
      <c r="F14" s="10" t="s">
        <v>34</v>
      </c>
      <c r="H14" s="30" t="s">
        <v>7</v>
      </c>
      <c r="I14" s="31" t="s">
        <v>15</v>
      </c>
      <c r="J14" s="19" t="b">
        <f>IF(AND($B$16="MAP-11-52-0",$F$16="0%"),($C$16-2000*0.18*$D$9*0)/1040)</f>
        <v>0</v>
      </c>
      <c r="K14" s="15" t="b">
        <f>IF(AND($B$12="MAP-11-52-0",$F$12="0%"),($C$12-2000*0.18*$D$9*0)/1040)</f>
        <v>0</v>
      </c>
    </row>
    <row r="15" spans="1:15" ht="19.5" thickBot="1" x14ac:dyDescent="0.35">
      <c r="B15" s="39" t="s">
        <v>25</v>
      </c>
      <c r="D15" s="36"/>
      <c r="F15" s="11" t="s">
        <v>36</v>
      </c>
      <c r="H15" s="30" t="s">
        <v>8</v>
      </c>
      <c r="I15" s="30" t="s">
        <v>9</v>
      </c>
      <c r="J15" s="19" t="b">
        <f>IF($B$16="TSP-0-46-0",($C$16)/920)</f>
        <v>0</v>
      </c>
      <c r="K15" s="15" t="b">
        <f>IF($B$12="TSP-0-46-0",($C$12)/920)</f>
        <v>0</v>
      </c>
    </row>
    <row r="16" spans="1:15" ht="21" thickBot="1" x14ac:dyDescent="0.4">
      <c r="A16" s="20"/>
      <c r="B16" s="40" t="s">
        <v>10</v>
      </c>
      <c r="C16" s="5">
        <v>495</v>
      </c>
      <c r="D16" s="42">
        <f>IF(AND($B$16="DAP-18-46-0",$F$16="100%"),$J$9,IF(AND($B$16="DAP-18-46-0",$F$16="50%"),$J$10,IF(AND($B$16="DAP-18-46-0",$F$16="0%"),$J$11,IF(AND($B$16="MAP-11-52-0",$F$16="100%"),$J$12,IF(AND($B$16="MAP-11-52-0",$F$16="50%"),$J$13,IF(AND($B$16="MAP-11-52-0",$F$16="0%"),$J$14,IF($B$16="TSP-0-46-0",$J$15,IF($B$16="10-34-0",$J$8))))))))</f>
        <v>0.57825630252100846</v>
      </c>
      <c r="E16" s="3" t="s">
        <v>22</v>
      </c>
      <c r="F16" s="12" t="s">
        <v>29</v>
      </c>
    </row>
    <row r="17" spans="1:12" ht="21" customHeight="1" x14ac:dyDescent="0.25">
      <c r="A17" s="26"/>
      <c r="B17" s="21"/>
      <c r="C17" s="24"/>
      <c r="D17" s="25"/>
      <c r="E17" s="18"/>
      <c r="F17" s="27"/>
      <c r="J17" s="32" t="s">
        <v>30</v>
      </c>
      <c r="K17" s="33" t="s">
        <v>31</v>
      </c>
      <c r="L17" s="33" t="s">
        <v>32</v>
      </c>
    </row>
    <row r="18" spans="1:12" ht="44.25" customHeight="1" thickBot="1" x14ac:dyDescent="0.4">
      <c r="A18" s="26"/>
      <c r="B18" s="52" t="s">
        <v>40</v>
      </c>
      <c r="C18" s="55" t="str">
        <f>IF($B$19=("My usual P source and rate to the alternative P source"),$B$12,IF($B$19=("The alternative P source at this rate to my usual P source"),$B$16))</f>
        <v>10-34-0</v>
      </c>
      <c r="E18" s="4" t="s">
        <v>24</v>
      </c>
      <c r="F18" s="7" t="s">
        <v>23</v>
      </c>
      <c r="H18" s="30" t="s">
        <v>10</v>
      </c>
      <c r="I18" s="30" t="s">
        <v>9</v>
      </c>
      <c r="J18" s="29">
        <f>$C$19*0.34*11.65</f>
        <v>19.805000000000003</v>
      </c>
      <c r="K18" s="29">
        <f>$C$19*0.1*11.65</f>
        <v>5.8250000000000002</v>
      </c>
      <c r="L18" s="29">
        <f>$C$22*11.65*0.1</f>
        <v>50.158315217391312</v>
      </c>
    </row>
    <row r="19" spans="1:12" ht="27" customHeight="1" thickBot="1" x14ac:dyDescent="0.35">
      <c r="A19" s="20"/>
      <c r="B19" s="46" t="s">
        <v>28</v>
      </c>
      <c r="C19" s="47">
        <v>5</v>
      </c>
      <c r="D19" s="54" t="str">
        <f>IF($C$18="10-34-0","gallons per acre",("pounds per acre"))</f>
        <v>gallons per acre</v>
      </c>
      <c r="E19" s="6">
        <f>IF($C$18=("DAP-18-46-0"),$J$19,IF($C$18=("DAP-18-46-0"),$J$20,IF($C$18=("DAP-18-46-0"),$J$21,IF($C$18=("MAP-11-52-0"),$J$22,IF($C$18=("MAP-11-52-0"),$J$23,IF($C$18=("MAP-11-52-0"),$J$24,IF($C$18=("TSP-0-46-0"),$J$25,IF($C$18=("10-34-0"),$J$18,""))))))))</f>
        <v>19.805000000000003</v>
      </c>
      <c r="F19" s="43">
        <f>IF(AND($B$19="My usual P source and rate to the alternative P source",$C$18="DAP-18-46-0",$F$12="100%"),$K$19,IF(AND($B$19="My usual P source and rate to the alternative P source",$C$18="DAP-18-46-0",$F$12="50%"),$K$20,IF(AND($B$19="My usual P source and rate to the alternative P source",$C$18="DAP-18-46-0",$F$12="0%"),$K$21,IF(AND($B$19="My usual P source and rate to the alternative P source",$C$18="MAP-11-52-0",$F$12="100%"),$K$22,IF(AND($B$19="My usual P source and rate to the alternative P source",$C$18="MAP-11-52-0",$F$12="50%"),$K$23,IF(AND($B$19="My usual P source and rate to the alternative P source",$C$18="MAP-11-52-0",$F$12="0%"),$K$24,IF(AND($B$19="My usual P source and rate to the alternative P source",$C$18="TSP-0-46-0"),$K$25,IF(AND($B$19="My usual P source and rate to the alternative P source",$C$18="10-34-0"),$K$18,IF(AND($B$19="The alternative P source at this rate to my usual P source",$C$18="DAP-18-46-0",$F$16="100%"),$K$19,IF(AND($B$19="The alternative P source at this rate to my usual P source",$C$18="DAP-18-46-0",$F$16="50%"),$K$20,IF(AND($B$19="The alternative P source at this rate to my usual P source",$C$18="DAP-18-46-0",$F$16="0%"),$K$21,IF(AND($B$19="The alternative P source at this rate to my usual P source",$C$18="MAP-11-52-0",$F$16="100%"),$K$22,IF(AND($B$19="The alternative P source at this rate to my usual P source",$C$18="MAP-11-52-0",$F$16="50%"),$K$23,IF(AND($B$19="The alternative P source at this rate to my usual P source",$C$18="MAP-11-52-0",$F$16="0%"),$K$24,IF(AND($B$19="The alternative P source at this rate to my usual P source",$C$18="TSP-0-46-0"),$K$25,IF(AND($B$19="The alternative P source at this rate to my usual P source",$C$18="10-34-0"),$K$18,""))))))))))))))))</f>
        <v>5.8250000000000002</v>
      </c>
      <c r="H19" s="30" t="s">
        <v>6</v>
      </c>
      <c r="I19" s="31" t="s">
        <v>17</v>
      </c>
      <c r="J19" s="29">
        <f>$C$19*0.46</f>
        <v>2.3000000000000003</v>
      </c>
      <c r="K19" s="29">
        <f>$C$19*0.18</f>
        <v>0.89999999999999991</v>
      </c>
      <c r="L19" s="29">
        <f>$C$22*0.18</f>
        <v>7.7497826086956527</v>
      </c>
    </row>
    <row r="20" spans="1:12" x14ac:dyDescent="0.25">
      <c r="A20" s="20"/>
      <c r="H20" s="30" t="s">
        <v>6</v>
      </c>
      <c r="I20" s="31" t="s">
        <v>16</v>
      </c>
      <c r="J20" s="29">
        <f>$C$19*0.46</f>
        <v>2.3000000000000003</v>
      </c>
      <c r="K20" s="29">
        <f>$C$19*0.18*0.5</f>
        <v>0.44999999999999996</v>
      </c>
      <c r="L20" s="29">
        <f>$C$22*0.18*0.5</f>
        <v>3.8748913043478264</v>
      </c>
    </row>
    <row r="21" spans="1:12" ht="21" x14ac:dyDescent="0.35">
      <c r="A21" s="20"/>
      <c r="C21" s="51" t="str">
        <f>IF(B22=("The alternative fertilizer rate needed to apply the same rate of P"),B16,IF(B22=("The equivalent quantity of my usual P source"),B12))</f>
        <v>DAP-18-46-0</v>
      </c>
      <c r="D21" s="1"/>
      <c r="H21" s="30" t="s">
        <v>6</v>
      </c>
      <c r="I21" s="31" t="s">
        <v>15</v>
      </c>
      <c r="J21" s="29">
        <f>$C$19*0.46</f>
        <v>2.3000000000000003</v>
      </c>
      <c r="K21" s="29">
        <f>$C$19*0.18*0</f>
        <v>0</v>
      </c>
      <c r="L21" s="29">
        <f>$C$22*0.18*0</f>
        <v>0</v>
      </c>
    </row>
    <row r="22" spans="1:12" ht="18.75" x14ac:dyDescent="0.3">
      <c r="A22" s="20"/>
      <c r="B22" s="53" t="str">
        <f>IF(B19="My usual P source and rate to the alternative P source", "The alternative fertilizer rate needed to apply the same rate of P", "The equivalent quantity of my usual P source")</f>
        <v>The equivalent quantity of my usual P source</v>
      </c>
      <c r="C22" s="9">
        <f>IF($C$21=("10-34-0"),$E$19/0.34/11.65,IF($C$21=("DAP-18-46-0"),$E$19/0.46,IF($C$21=("MAP-11-52-0"),$E$19/0.52,IF($C$21=("TSP-0-46-0"),$E$19/0.46))))</f>
        <v>43.054347826086961</v>
      </c>
      <c r="D22" s="54" t="str">
        <f>IF($C$21="10-34-0","gallons per acre",("pounds per acre"))</f>
        <v>pounds per acre</v>
      </c>
      <c r="E22" s="8">
        <f>E19</f>
        <v>19.805000000000003</v>
      </c>
      <c r="F22" s="44">
        <f>IF(AND($B$22="The equivalent quantity of my usual P source",$C$21="DAP-18-46-0",$F$12="100%"),$L$19,IF(AND($B$22="The equivalent quantity of my usual P source",$C$21="DAP-18-46-0",$F$12="50%"),$L$20,IF(AND($B$22="The equivalent quantity of my usual P source",$C$21="DAP-18-46-0",$F$12="0%"),$L$21,IF(AND($B$22="The equivalent quantity of my usual P source",$C$21="MAP-11-52-0",$F$12="100%"),$L$22,IF(AND($B$22="The equivalent quantity of my usual P source",$C$21="MAP-11-52-0",$F$12="50%"),$L$23,IF(AND($B$22="The equivalent quantity of my usual P source",$C$21="MAP-11-52-0",$F$12="0%"),$L$24,IF(AND($B$22="The equivalent quantity of my usual P source",$C$21="TSP-0-46-0"),$L$25,IF(AND($B$22="The equivalent quantity of my usual P source",$C$21="10-34-0"),$L$18,IF(AND($B$22="The alternative fertilizer rate needed to apply the same rate of P",$C$21="DAP-18-46-0",$F$16="100%"),$L$19,IF(AND($B$22="The alternative fertilizer rate needed to apply the same rate of P",$C$21="DAP-18-46-0",$F$16="50%"),$L$20,IF(AND($B$22="The alternative fertilizer rate needed to apply the same rate of P",$C$21="DAP-18-46-0",$F$16="0%"),$L$21,IF(AND($B$22="The alternative fertilizer rate needed to apply the same rate of P",$C$21="MAP-11-52-0",$F$16="100%"),$L$22,IF(AND($B$22="The alternative fertilizer rate needed to apply the same rate of P",$C$21="MAP-11-52-0",$F$16="50%"),$L$23,IF(AND($B$22="The alternative fertilizer rate needed to apply the same rate of P",$C$21="MAP-11-52-0",$F$16="0%"),$L$24,IF(AND($B$22="The alternative fertilizer rate needed to apply the same rate of P",$C$21="TSP-0-46-0"),$L$25,IF(AND($B$22="The alternative fertilizer rate needed to apply the same rate of P",$C$21="10-34-0"),$L$18,""))))))))))))))))</f>
        <v>3.8748913043478264</v>
      </c>
      <c r="H22" s="30" t="s">
        <v>7</v>
      </c>
      <c r="I22" s="31" t="s">
        <v>17</v>
      </c>
      <c r="J22" s="29">
        <f>$C$19*0.52</f>
        <v>2.6</v>
      </c>
      <c r="K22" s="29">
        <f>$C$19*0.11</f>
        <v>0.55000000000000004</v>
      </c>
      <c r="L22" s="29">
        <f>$C$22*0.11</f>
        <v>4.7359782608695653</v>
      </c>
    </row>
    <row r="23" spans="1:12" ht="16.5" thickBot="1" x14ac:dyDescent="0.3">
      <c r="B23" s="21"/>
      <c r="C23" s="24"/>
      <c r="D23" s="25"/>
      <c r="E23" s="18"/>
      <c r="F23" s="27"/>
      <c r="H23" s="30" t="s">
        <v>7</v>
      </c>
      <c r="I23" s="31" t="s">
        <v>16</v>
      </c>
      <c r="J23" s="29">
        <f>$C$19*0.52</f>
        <v>2.6</v>
      </c>
      <c r="K23" s="29">
        <f>$C$19*0.11*0.5</f>
        <v>0.27500000000000002</v>
      </c>
      <c r="L23" s="29">
        <f>$C$22*0.11*0.5</f>
        <v>2.3679891304347827</v>
      </c>
    </row>
    <row r="24" spans="1:12" ht="27" customHeight="1" thickBot="1" x14ac:dyDescent="0.4">
      <c r="B24" s="48" t="s">
        <v>41</v>
      </c>
      <c r="C24" s="49" t="str">
        <f>B16</f>
        <v>10-34-0</v>
      </c>
      <c r="D24" s="49" t="s">
        <v>14</v>
      </c>
      <c r="E24" s="49" t="str">
        <f>B12</f>
        <v>DAP-18-46-0</v>
      </c>
      <c r="F24" s="50">
        <f>(D12-D16)*E19</f>
        <v>-2.8760937500000012</v>
      </c>
      <c r="H24" s="30" t="s">
        <v>7</v>
      </c>
      <c r="I24" s="31" t="s">
        <v>15</v>
      </c>
      <c r="J24" s="29">
        <f>$C$19*0.52</f>
        <v>2.6</v>
      </c>
      <c r="K24" s="29">
        <f>$C$19*0.11*0</f>
        <v>0</v>
      </c>
      <c r="L24" s="29">
        <f>$C$22*0.11*0</f>
        <v>0</v>
      </c>
    </row>
    <row r="25" spans="1:12" x14ac:dyDescent="0.25">
      <c r="H25" s="30" t="s">
        <v>8</v>
      </c>
      <c r="I25" s="30" t="s">
        <v>9</v>
      </c>
      <c r="J25" s="29">
        <f>$C$19*0.46</f>
        <v>2.3000000000000003</v>
      </c>
      <c r="K25" s="29">
        <f>$C$19*0</f>
        <v>0</v>
      </c>
      <c r="L25" s="29">
        <f>$C$22*0</f>
        <v>0</v>
      </c>
    </row>
    <row r="26" spans="1:12" ht="45" customHeight="1" x14ac:dyDescent="0.3">
      <c r="B26" s="60" t="str">
        <f>IF($B$12="10-34-0","N credit for 10-34-0 is 100% when applied as a starter fertilizer so the calculation of value is insensitive to N credit chosen for this source.", IF($B$16="10-34-0","N credit for 10-34-0 is typically 100% when applied as a starter fertilizer so the calculation of value is insensitive to N credit chosen for this source.",""))</f>
        <v>N credit for 10-34-0 is typically 100% when applied as a starter fertilizer so the calculation of value is insensitive to N credit chosen for this source.</v>
      </c>
      <c r="C26" s="60"/>
      <c r="D26" s="60"/>
      <c r="E26" s="60"/>
      <c r="F26" s="60"/>
    </row>
    <row r="27" spans="1:12" ht="41.25" customHeight="1" x14ac:dyDescent="0.3">
      <c r="B27" s="56" t="str">
        <f>IF(OR($B$12=("DAP-18-46-0"),($B$16="DAP-18-46-0"),($B$12="MAP-11-52-0"),($B$16="MAP-11-52-0")),"N credits should be chosen based on timing of application and weather. 100% if applied shortly before planting. 50% or 0% if applied in the fall or winter. Assumes difference in N application will be made up with the primary N source.","")</f>
        <v>N credits should be chosen based on timing of application and weather. 100% if applied shortly before planting. 50% or 0% if applied in the fall or winter. Assumes difference in N application will be made up with the primary N source.</v>
      </c>
      <c r="C27" s="56"/>
      <c r="D27" s="56"/>
      <c r="E27" s="56"/>
      <c r="F27" s="56"/>
    </row>
    <row r="28" spans="1:12" ht="30" customHeight="1" x14ac:dyDescent="0.3">
      <c r="B28" s="57" t="str">
        <f>IF(OR($B$12=("TSP-0-46-0"),($B$16="TSP-0-46-0")),"Triple superphosphate does not contain N, so the calculation of value is insensitive to N credit chosen for this source.","")</f>
        <v/>
      </c>
      <c r="C28" s="57"/>
      <c r="D28" s="57"/>
      <c r="E28" s="57"/>
      <c r="F28" s="57"/>
    </row>
    <row r="34" spans="14:17" x14ac:dyDescent="0.25">
      <c r="N34" s="15"/>
      <c r="O34" s="30"/>
      <c r="P34" s="30"/>
      <c r="Q34" s="19"/>
    </row>
  </sheetData>
  <sheetProtection algorithmName="SHA-512" hashValue="x+YGFOxPNijg7tBpwEGn1sVpWV9n8ww8ZTEnEVw0xjyForsX0YPQ3xnr0z0WaP5V0/e9Lbe/RhWhDCeNO1YyKQ==" saltValue="zYqUTa/QLBLjCRLaEDiZNw==" spinCount="100000" sheet="1" objects="1" scenarios="1"/>
  <dataConsolidate/>
  <mergeCells count="5">
    <mergeCell ref="B27:F27"/>
    <mergeCell ref="B28:F28"/>
    <mergeCell ref="B5:B7"/>
    <mergeCell ref="C5:C7"/>
    <mergeCell ref="B26:F26"/>
  </mergeCells>
  <dataValidations xWindow="301" yWindow="397" count="4">
    <dataValidation type="list" allowBlank="1" showInputMessage="1" showErrorMessage="1" sqref="B9">
      <formula1>"Anhydrous ammonia-82%, UAN-28%, UAN-32%, Urea-46%, NONE-Soybean"</formula1>
    </dataValidation>
    <dataValidation type="list" allowBlank="1" showInputMessage="1" showErrorMessage="1" sqref="F23 F12:F13 F16:F17">
      <formula1>"'0%,'50%,'100%"</formula1>
    </dataValidation>
    <dataValidation type="list" allowBlank="1" showInputMessage="1" showErrorMessage="1" sqref="B12:B14 B16">
      <formula1>"10-34-0, DAP-18-46-0, MAP-11-52-0, TSP-0-46-0"</formula1>
    </dataValidation>
    <dataValidation type="list" allowBlank="1" showInputMessage="1" showErrorMessage="1" sqref="B19">
      <formula1>"My usual P source and rate to the alternative P source, The alternative P source at this rate to my usual P source"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6A4C2CDA4484EBE6232F60C2E3012" ma:contentTypeVersion="1" ma:contentTypeDescription="Create a new document." ma:contentTypeScope="" ma:versionID="80d2971071f0ffbe4c6afb8c2e81b6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9697AE-7924-48E7-8FAC-67806D78925D}"/>
</file>

<file path=customXml/itemProps2.xml><?xml version="1.0" encoding="utf-8"?>
<ds:datastoreItem xmlns:ds="http://schemas.openxmlformats.org/officeDocument/2006/customXml" ds:itemID="{CB5C4BA0-CD28-4A7D-AF4F-5B7FB7D40C17}"/>
</file>

<file path=customXml/itemProps3.xml><?xml version="1.0" encoding="utf-8"?>
<ds:datastoreItem xmlns:ds="http://schemas.openxmlformats.org/officeDocument/2006/customXml" ds:itemID="{2FCA4CD9-6B97-4D03-AA25-0AB508288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Camberato, James J</dc:creator>
  <cp:lastModifiedBy>Hayenga, Lexie M</cp:lastModifiedBy>
  <cp:lastPrinted>2019-04-19T13:11:26Z</cp:lastPrinted>
  <dcterms:created xsi:type="dcterms:W3CDTF">2019-04-05T18:57:57Z</dcterms:created>
  <dcterms:modified xsi:type="dcterms:W3CDTF">2019-05-30T17:20:10Z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0x0101006666A4C2CDA4484EBE6232F60C2E3012</vt:lpwstr>
  </property>
</Properties>
</file>